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E:\БИЗНЕС-ПЛАНЫ\ФОРМАТ ДОКОВ\Инкубатор - модель\2026 год - модель\"/>
    </mc:Choice>
  </mc:AlternateContent>
  <xr:revisionPtr revIDLastSave="0" documentId="13_ncr:1_{A27A8D22-72F6-462C-B3B0-79D8AAED83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Данные Заявителя" sheetId="3" r:id="rId1"/>
    <sheet name="Служебный лист" sheetId="6" state="hidden" r:id="rId2"/>
    <sheet name="Итоговые расчеты модели" sheetId="4" r:id="rId3"/>
    <sheet name="отчеты квартальные" sheetId="5" r:id="rId4"/>
  </sheets>
  <definedNames>
    <definedName name="Налоги" comment="выбор системы налогообложения" localSheetId="0">'Данные Заявителя'!#REF!</definedName>
    <definedName name="_xlnm.Print_Area" localSheetId="3">'отчеты квартальные'!$A$1:$H$48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9" i="6" l="1"/>
  <c r="N138" i="6"/>
  <c r="N137" i="6"/>
  <c r="N136" i="6"/>
  <c r="N135" i="6"/>
  <c r="N133" i="6"/>
  <c r="N132" i="6"/>
  <c r="N131" i="6"/>
  <c r="N130" i="6"/>
  <c r="N129" i="6"/>
  <c r="N127" i="6"/>
  <c r="C23" i="5"/>
  <c r="M139" i="6"/>
  <c r="M138" i="6"/>
  <c r="M133" i="6"/>
  <c r="M132" i="6"/>
  <c r="M130" i="6"/>
  <c r="Z125" i="6"/>
  <c r="Y125" i="6"/>
  <c r="X125" i="6"/>
  <c r="W125" i="6"/>
  <c r="V125" i="6"/>
  <c r="U125" i="6"/>
  <c r="T125" i="6"/>
  <c r="S125" i="6"/>
  <c r="R125" i="6"/>
  <c r="Q125" i="6"/>
  <c r="P125" i="6"/>
  <c r="O125" i="6"/>
  <c r="N115" i="6"/>
  <c r="M136" i="6" s="1"/>
  <c r="N116" i="6"/>
  <c r="M137" i="6" s="1"/>
  <c r="Q12" i="6"/>
  <c r="O13" i="6"/>
  <c r="N13" i="6"/>
  <c r="Q13" i="6" s="1"/>
  <c r="O12" i="6"/>
  <c r="N12" i="6"/>
  <c r="E103" i="3"/>
  <c r="E104" i="3"/>
  <c r="E105" i="3"/>
  <c r="E106" i="3"/>
  <c r="E107" i="3"/>
  <c r="E108" i="3"/>
  <c r="E109" i="3"/>
  <c r="E110" i="3"/>
  <c r="E111" i="3"/>
  <c r="E102" i="3"/>
  <c r="C20" i="5"/>
  <c r="C22" i="5" s="1"/>
  <c r="C19" i="5"/>
  <c r="D17" i="5"/>
  <c r="D26" i="5" s="1"/>
  <c r="D3" i="5"/>
  <c r="A305" i="4"/>
  <c r="E126" i="4"/>
  <c r="D126" i="4"/>
  <c r="C126" i="4"/>
  <c r="B126" i="4"/>
  <c r="A126" i="4"/>
  <c r="E125" i="4"/>
  <c r="D125" i="4"/>
  <c r="C125" i="4"/>
  <c r="B125" i="4"/>
  <c r="A125" i="4"/>
  <c r="E124" i="4"/>
  <c r="D124" i="4"/>
  <c r="C124" i="4"/>
  <c r="B124" i="4"/>
  <c r="A124" i="4"/>
  <c r="E123" i="4"/>
  <c r="D123" i="4"/>
  <c r="C123" i="4"/>
  <c r="B123" i="4"/>
  <c r="A123" i="4"/>
  <c r="E122" i="4"/>
  <c r="E127" i="4" s="1"/>
  <c r="D122" i="4"/>
  <c r="D127" i="4" s="1"/>
  <c r="C122" i="4"/>
  <c r="C127" i="4" s="1"/>
  <c r="B122" i="4"/>
  <c r="B127" i="4" s="1"/>
  <c r="A122" i="4"/>
  <c r="E121" i="4"/>
  <c r="D121" i="4"/>
  <c r="C121" i="4"/>
  <c r="B121" i="4"/>
  <c r="B79" i="4"/>
  <c r="N79" i="4" s="1"/>
  <c r="N76" i="4"/>
  <c r="M76" i="4"/>
  <c r="L76" i="4"/>
  <c r="K76" i="4"/>
  <c r="J76" i="4"/>
  <c r="I76" i="4"/>
  <c r="H76" i="4"/>
  <c r="G76" i="4"/>
  <c r="F76" i="4"/>
  <c r="E76" i="4"/>
  <c r="D76" i="4"/>
  <c r="C76" i="4"/>
  <c r="B76" i="4"/>
  <c r="B73" i="4"/>
  <c r="N73" i="4" s="1"/>
  <c r="N72" i="4"/>
  <c r="M72" i="4"/>
  <c r="L72" i="4"/>
  <c r="K72" i="4"/>
  <c r="J72" i="4"/>
  <c r="I72" i="4"/>
  <c r="H72" i="4"/>
  <c r="G72" i="4"/>
  <c r="F72" i="4"/>
  <c r="E72" i="4"/>
  <c r="D72" i="4"/>
  <c r="C72" i="4"/>
  <c r="B72" i="4"/>
  <c r="N71" i="4"/>
  <c r="M71" i="4"/>
  <c r="L71" i="4"/>
  <c r="K71" i="4"/>
  <c r="J71" i="4"/>
  <c r="I71" i="4"/>
  <c r="H71" i="4"/>
  <c r="G71" i="4"/>
  <c r="F71" i="4"/>
  <c r="E71" i="4"/>
  <c r="D71" i="4"/>
  <c r="C71" i="4"/>
  <c r="B71" i="4"/>
  <c r="N66" i="4"/>
  <c r="A51" i="4"/>
  <c r="A136" i="4" s="1"/>
  <c r="A34" i="4"/>
  <c r="A33" i="4"/>
  <c r="A32" i="4"/>
  <c r="A31" i="4"/>
  <c r="A30" i="4"/>
  <c r="H29" i="4"/>
  <c r="A29" i="4"/>
  <c r="A28" i="4"/>
  <c r="A27" i="4"/>
  <c r="A26" i="4"/>
  <c r="A25" i="4"/>
  <c r="O18" i="4"/>
  <c r="N18" i="4"/>
  <c r="M18" i="4"/>
  <c r="L18" i="4"/>
  <c r="P18" i="4" s="1"/>
  <c r="K18" i="4"/>
  <c r="J18" i="4"/>
  <c r="I18" i="4"/>
  <c r="H18" i="4"/>
  <c r="G18" i="4"/>
  <c r="E18" i="4"/>
  <c r="D18" i="4"/>
  <c r="C18" i="4"/>
  <c r="B18" i="4"/>
  <c r="F18" i="4" s="1"/>
  <c r="A18" i="4"/>
  <c r="O17" i="4"/>
  <c r="N17" i="4"/>
  <c r="M17" i="4"/>
  <c r="L17" i="4"/>
  <c r="P17" i="4" s="1"/>
  <c r="J17" i="4"/>
  <c r="I17" i="4"/>
  <c r="H17" i="4"/>
  <c r="G17" i="4"/>
  <c r="K17" i="4" s="1"/>
  <c r="E17" i="4"/>
  <c r="D17" i="4"/>
  <c r="C17" i="4"/>
  <c r="B17" i="4"/>
  <c r="F17" i="4" s="1"/>
  <c r="O16" i="4"/>
  <c r="N16" i="4"/>
  <c r="M16" i="4"/>
  <c r="L16" i="4"/>
  <c r="P16" i="4" s="1"/>
  <c r="J16" i="4"/>
  <c r="I16" i="4"/>
  <c r="H16" i="4"/>
  <c r="G16" i="4"/>
  <c r="K16" i="4" s="1"/>
  <c r="E16" i="4"/>
  <c r="D16" i="4"/>
  <c r="C16" i="4"/>
  <c r="B16" i="4"/>
  <c r="F16" i="4" s="1"/>
  <c r="Q16" i="4" s="1"/>
  <c r="O15" i="4"/>
  <c r="N15" i="4"/>
  <c r="M15" i="4"/>
  <c r="L15" i="4"/>
  <c r="P15" i="4" s="1"/>
  <c r="J15" i="4"/>
  <c r="I15" i="4"/>
  <c r="H15" i="4"/>
  <c r="G15" i="4"/>
  <c r="K15" i="4" s="1"/>
  <c r="E15" i="4"/>
  <c r="D15" i="4"/>
  <c r="C15" i="4"/>
  <c r="B15" i="4"/>
  <c r="F15" i="4" s="1"/>
  <c r="Q15" i="4" s="1"/>
  <c r="O14" i="4"/>
  <c r="N14" i="4"/>
  <c r="M14" i="4"/>
  <c r="L14" i="4"/>
  <c r="P14" i="4" s="1"/>
  <c r="J14" i="4"/>
  <c r="I14" i="4"/>
  <c r="H14" i="4"/>
  <c r="G14" i="4"/>
  <c r="K14" i="4" s="1"/>
  <c r="E14" i="4"/>
  <c r="D14" i="4"/>
  <c r="C14" i="4"/>
  <c r="B14" i="4"/>
  <c r="F14" i="4" s="1"/>
  <c r="O13" i="4"/>
  <c r="N13" i="4"/>
  <c r="M13" i="4"/>
  <c r="L13" i="4"/>
  <c r="P13" i="4" s="1"/>
  <c r="J13" i="4"/>
  <c r="I13" i="4"/>
  <c r="H13" i="4"/>
  <c r="G13" i="4"/>
  <c r="K13" i="4" s="1"/>
  <c r="E13" i="4"/>
  <c r="D13" i="4"/>
  <c r="C13" i="4"/>
  <c r="B13" i="4"/>
  <c r="F13" i="4" s="1"/>
  <c r="O12" i="4"/>
  <c r="N12" i="4"/>
  <c r="M12" i="4"/>
  <c r="L12" i="4"/>
  <c r="P12" i="4" s="1"/>
  <c r="J12" i="4"/>
  <c r="I12" i="4"/>
  <c r="H12" i="4"/>
  <c r="G12" i="4"/>
  <c r="K12" i="4" s="1"/>
  <c r="E12" i="4"/>
  <c r="D12" i="4"/>
  <c r="C12" i="4"/>
  <c r="B12" i="4"/>
  <c r="F12" i="4" s="1"/>
  <c r="Q12" i="4" s="1"/>
  <c r="O11" i="4"/>
  <c r="N11" i="4"/>
  <c r="M11" i="4"/>
  <c r="L11" i="4"/>
  <c r="P11" i="4" s="1"/>
  <c r="J11" i="4"/>
  <c r="I11" i="4"/>
  <c r="H11" i="4"/>
  <c r="G11" i="4"/>
  <c r="K11" i="4" s="1"/>
  <c r="E11" i="4"/>
  <c r="D11" i="4"/>
  <c r="C11" i="4"/>
  <c r="B11" i="4"/>
  <c r="F11" i="4" s="1"/>
  <c r="Q11" i="4" s="1"/>
  <c r="L10" i="4"/>
  <c r="G10" i="4"/>
  <c r="H10" i="4" s="1"/>
  <c r="B10" i="4"/>
  <c r="D158" i="6"/>
  <c r="B158" i="6"/>
  <c r="C158" i="6" s="1"/>
  <c r="D143" i="6"/>
  <c r="N114" i="6"/>
  <c r="N113" i="6"/>
  <c r="O112" i="6"/>
  <c r="O143" i="6" s="1"/>
  <c r="N112" i="6"/>
  <c r="N111" i="6"/>
  <c r="N110" i="6"/>
  <c r="N109" i="6"/>
  <c r="M129" i="6" s="1"/>
  <c r="N108" i="6"/>
  <c r="O107" i="6"/>
  <c r="D106" i="6"/>
  <c r="AA100" i="6"/>
  <c r="Z107" i="6" s="1"/>
  <c r="T100" i="6"/>
  <c r="S107" i="6" s="1"/>
  <c r="S100" i="6"/>
  <c r="R107" i="6" s="1"/>
  <c r="R100" i="6"/>
  <c r="Q107" i="6" s="1"/>
  <c r="P100" i="6"/>
  <c r="AB93" i="6"/>
  <c r="AC93" i="6" s="1"/>
  <c r="AD93" i="6" s="1"/>
  <c r="AE93" i="6" s="1"/>
  <c r="AF93" i="6" s="1"/>
  <c r="AG93" i="6" s="1"/>
  <c r="AH93" i="6" s="1"/>
  <c r="AI93" i="6" s="1"/>
  <c r="AJ93" i="6" s="1"/>
  <c r="AK93" i="6" s="1"/>
  <c r="AL93" i="6" s="1"/>
  <c r="AM93" i="6" s="1"/>
  <c r="AN93" i="6" s="1"/>
  <c r="AO93" i="6" s="1"/>
  <c r="AP93" i="6" s="1"/>
  <c r="AQ93" i="6" s="1"/>
  <c r="AR93" i="6" s="1"/>
  <c r="AS93" i="6" s="1"/>
  <c r="AT93" i="6" s="1"/>
  <c r="AU93" i="6" s="1"/>
  <c r="AV93" i="6" s="1"/>
  <c r="AW93" i="6" s="1"/>
  <c r="AX93" i="6" s="1"/>
  <c r="AY93" i="6" s="1"/>
  <c r="P92" i="6"/>
  <c r="Q92" i="6" s="1"/>
  <c r="R92" i="6" s="1"/>
  <c r="S92" i="6" s="1"/>
  <c r="T92" i="6" s="1"/>
  <c r="U92" i="6" s="1"/>
  <c r="V92" i="6" s="1"/>
  <c r="W92" i="6" s="1"/>
  <c r="X92" i="6" s="1"/>
  <c r="Y92" i="6" s="1"/>
  <c r="Z92" i="6" s="1"/>
  <c r="AA92" i="6" s="1"/>
  <c r="AB92" i="6" s="1"/>
  <c r="AC92" i="6" s="1"/>
  <c r="AD92" i="6" s="1"/>
  <c r="AE92" i="6" s="1"/>
  <c r="AF92" i="6" s="1"/>
  <c r="AG92" i="6" s="1"/>
  <c r="AH92" i="6" s="1"/>
  <c r="AI92" i="6" s="1"/>
  <c r="AJ92" i="6" s="1"/>
  <c r="AK92" i="6" s="1"/>
  <c r="AL92" i="6" s="1"/>
  <c r="AM92" i="6" s="1"/>
  <c r="AN92" i="6" s="1"/>
  <c r="AO92" i="6" s="1"/>
  <c r="AP92" i="6" s="1"/>
  <c r="AQ92" i="6" s="1"/>
  <c r="AR92" i="6" s="1"/>
  <c r="AS92" i="6" s="1"/>
  <c r="AT92" i="6" s="1"/>
  <c r="AU92" i="6" s="1"/>
  <c r="AV92" i="6" s="1"/>
  <c r="AW92" i="6" s="1"/>
  <c r="AX92" i="6" s="1"/>
  <c r="AY92" i="6" s="1"/>
  <c r="O92" i="6"/>
  <c r="N92" i="6"/>
  <c r="P91" i="6"/>
  <c r="Q91" i="6" s="1"/>
  <c r="R91" i="6" s="1"/>
  <c r="S91" i="6" s="1"/>
  <c r="T91" i="6" s="1"/>
  <c r="U91" i="6" s="1"/>
  <c r="V91" i="6" s="1"/>
  <c r="W91" i="6" s="1"/>
  <c r="X91" i="6" s="1"/>
  <c r="Y91" i="6" s="1"/>
  <c r="Z91" i="6" s="1"/>
  <c r="AA91" i="6" s="1"/>
  <c r="AB91" i="6" s="1"/>
  <c r="AC91" i="6" s="1"/>
  <c r="AD91" i="6" s="1"/>
  <c r="AE91" i="6" s="1"/>
  <c r="AF91" i="6" s="1"/>
  <c r="AG91" i="6" s="1"/>
  <c r="AH91" i="6" s="1"/>
  <c r="AI91" i="6" s="1"/>
  <c r="AJ91" i="6" s="1"/>
  <c r="AK91" i="6" s="1"/>
  <c r="AL91" i="6" s="1"/>
  <c r="AM91" i="6" s="1"/>
  <c r="AN91" i="6" s="1"/>
  <c r="AO91" i="6" s="1"/>
  <c r="AP91" i="6" s="1"/>
  <c r="AQ91" i="6" s="1"/>
  <c r="AR91" i="6" s="1"/>
  <c r="AS91" i="6" s="1"/>
  <c r="AT91" i="6" s="1"/>
  <c r="AU91" i="6" s="1"/>
  <c r="AV91" i="6" s="1"/>
  <c r="AW91" i="6" s="1"/>
  <c r="AX91" i="6" s="1"/>
  <c r="AY91" i="6" s="1"/>
  <c r="O91" i="6"/>
  <c r="N91" i="6"/>
  <c r="P90" i="6"/>
  <c r="Q90" i="6" s="1"/>
  <c r="R90" i="6" s="1"/>
  <c r="S90" i="6" s="1"/>
  <c r="T90" i="6" s="1"/>
  <c r="U90" i="6" s="1"/>
  <c r="V90" i="6" s="1"/>
  <c r="W90" i="6" s="1"/>
  <c r="X90" i="6" s="1"/>
  <c r="Y90" i="6" s="1"/>
  <c r="Z90" i="6" s="1"/>
  <c r="AA90" i="6" s="1"/>
  <c r="AB90" i="6" s="1"/>
  <c r="AC90" i="6" s="1"/>
  <c r="AD90" i="6" s="1"/>
  <c r="AE90" i="6" s="1"/>
  <c r="AF90" i="6" s="1"/>
  <c r="AG90" i="6" s="1"/>
  <c r="AH90" i="6" s="1"/>
  <c r="AI90" i="6" s="1"/>
  <c r="AJ90" i="6" s="1"/>
  <c r="AK90" i="6" s="1"/>
  <c r="AL90" i="6" s="1"/>
  <c r="AM90" i="6" s="1"/>
  <c r="AN90" i="6" s="1"/>
  <c r="AO90" i="6" s="1"/>
  <c r="AP90" i="6" s="1"/>
  <c r="AQ90" i="6" s="1"/>
  <c r="AR90" i="6" s="1"/>
  <c r="AS90" i="6" s="1"/>
  <c r="AT90" i="6" s="1"/>
  <c r="AU90" i="6" s="1"/>
  <c r="AV90" i="6" s="1"/>
  <c r="AW90" i="6" s="1"/>
  <c r="AX90" i="6" s="1"/>
  <c r="AY90" i="6" s="1"/>
  <c r="O90" i="6"/>
  <c r="N90" i="6"/>
  <c r="P89" i="6"/>
  <c r="Q89" i="6" s="1"/>
  <c r="R89" i="6" s="1"/>
  <c r="S89" i="6" s="1"/>
  <c r="T89" i="6" s="1"/>
  <c r="U89" i="6" s="1"/>
  <c r="V89" i="6" s="1"/>
  <c r="W89" i="6" s="1"/>
  <c r="X89" i="6" s="1"/>
  <c r="Y89" i="6" s="1"/>
  <c r="Z89" i="6" s="1"/>
  <c r="AA89" i="6" s="1"/>
  <c r="AB89" i="6" s="1"/>
  <c r="AC89" i="6" s="1"/>
  <c r="AD89" i="6" s="1"/>
  <c r="AE89" i="6" s="1"/>
  <c r="AF89" i="6" s="1"/>
  <c r="AG89" i="6" s="1"/>
  <c r="AH89" i="6" s="1"/>
  <c r="AI89" i="6" s="1"/>
  <c r="AJ89" i="6" s="1"/>
  <c r="AK89" i="6" s="1"/>
  <c r="AL89" i="6" s="1"/>
  <c r="AM89" i="6" s="1"/>
  <c r="AN89" i="6" s="1"/>
  <c r="AO89" i="6" s="1"/>
  <c r="AP89" i="6" s="1"/>
  <c r="AQ89" i="6" s="1"/>
  <c r="AR89" i="6" s="1"/>
  <c r="AS89" i="6" s="1"/>
  <c r="AT89" i="6" s="1"/>
  <c r="AU89" i="6" s="1"/>
  <c r="AV89" i="6" s="1"/>
  <c r="AW89" i="6" s="1"/>
  <c r="AX89" i="6" s="1"/>
  <c r="AY89" i="6" s="1"/>
  <c r="O89" i="6"/>
  <c r="N89" i="6"/>
  <c r="P88" i="6"/>
  <c r="Q88" i="6" s="1"/>
  <c r="R88" i="6" s="1"/>
  <c r="S88" i="6" s="1"/>
  <c r="T88" i="6" s="1"/>
  <c r="U88" i="6" s="1"/>
  <c r="V88" i="6" s="1"/>
  <c r="W88" i="6" s="1"/>
  <c r="X88" i="6" s="1"/>
  <c r="Y88" i="6" s="1"/>
  <c r="Z88" i="6" s="1"/>
  <c r="AA88" i="6" s="1"/>
  <c r="AB88" i="6" s="1"/>
  <c r="AC88" i="6" s="1"/>
  <c r="AD88" i="6" s="1"/>
  <c r="AE88" i="6" s="1"/>
  <c r="AF88" i="6" s="1"/>
  <c r="AG88" i="6" s="1"/>
  <c r="AH88" i="6" s="1"/>
  <c r="AI88" i="6" s="1"/>
  <c r="AJ88" i="6" s="1"/>
  <c r="AK88" i="6" s="1"/>
  <c r="AL88" i="6" s="1"/>
  <c r="AM88" i="6" s="1"/>
  <c r="AN88" i="6" s="1"/>
  <c r="AO88" i="6" s="1"/>
  <c r="AP88" i="6" s="1"/>
  <c r="AQ88" i="6" s="1"/>
  <c r="AR88" i="6" s="1"/>
  <c r="AS88" i="6" s="1"/>
  <c r="AT88" i="6" s="1"/>
  <c r="AU88" i="6" s="1"/>
  <c r="AV88" i="6" s="1"/>
  <c r="AW88" i="6" s="1"/>
  <c r="AX88" i="6" s="1"/>
  <c r="AY88" i="6" s="1"/>
  <c r="O88" i="6"/>
  <c r="N88" i="6"/>
  <c r="P87" i="6"/>
  <c r="Q87" i="6" s="1"/>
  <c r="R87" i="6" s="1"/>
  <c r="S87" i="6" s="1"/>
  <c r="T87" i="6" s="1"/>
  <c r="U87" i="6" s="1"/>
  <c r="V87" i="6" s="1"/>
  <c r="W87" i="6" s="1"/>
  <c r="X87" i="6" s="1"/>
  <c r="Y87" i="6" s="1"/>
  <c r="Z87" i="6" s="1"/>
  <c r="AA87" i="6" s="1"/>
  <c r="AB87" i="6" s="1"/>
  <c r="AC87" i="6" s="1"/>
  <c r="AD87" i="6" s="1"/>
  <c r="AE87" i="6" s="1"/>
  <c r="AF87" i="6" s="1"/>
  <c r="AG87" i="6" s="1"/>
  <c r="AH87" i="6" s="1"/>
  <c r="AI87" i="6" s="1"/>
  <c r="AJ87" i="6" s="1"/>
  <c r="AK87" i="6" s="1"/>
  <c r="AL87" i="6" s="1"/>
  <c r="AM87" i="6" s="1"/>
  <c r="AN87" i="6" s="1"/>
  <c r="AO87" i="6" s="1"/>
  <c r="AP87" i="6" s="1"/>
  <c r="AQ87" i="6" s="1"/>
  <c r="AR87" i="6" s="1"/>
  <c r="AS87" i="6" s="1"/>
  <c r="AT87" i="6" s="1"/>
  <c r="AU87" i="6" s="1"/>
  <c r="AV87" i="6" s="1"/>
  <c r="AW87" i="6" s="1"/>
  <c r="AX87" i="6" s="1"/>
  <c r="AY87" i="6" s="1"/>
  <c r="O87" i="6"/>
  <c r="N87" i="6"/>
  <c r="P86" i="6"/>
  <c r="Q86" i="6" s="1"/>
  <c r="R86" i="6" s="1"/>
  <c r="S86" i="6" s="1"/>
  <c r="T86" i="6" s="1"/>
  <c r="U86" i="6" s="1"/>
  <c r="V86" i="6" s="1"/>
  <c r="W86" i="6" s="1"/>
  <c r="X86" i="6" s="1"/>
  <c r="Y86" i="6" s="1"/>
  <c r="Z86" i="6" s="1"/>
  <c r="AA86" i="6" s="1"/>
  <c r="AB86" i="6" s="1"/>
  <c r="AC86" i="6" s="1"/>
  <c r="AD86" i="6" s="1"/>
  <c r="AE86" i="6" s="1"/>
  <c r="AF86" i="6" s="1"/>
  <c r="AG86" i="6" s="1"/>
  <c r="AH86" i="6" s="1"/>
  <c r="AI86" i="6" s="1"/>
  <c r="AJ86" i="6" s="1"/>
  <c r="AK86" i="6" s="1"/>
  <c r="AL86" i="6" s="1"/>
  <c r="AM86" i="6" s="1"/>
  <c r="AN86" i="6" s="1"/>
  <c r="AO86" i="6" s="1"/>
  <c r="AP86" i="6" s="1"/>
  <c r="AQ86" i="6" s="1"/>
  <c r="AR86" i="6" s="1"/>
  <c r="AS86" i="6" s="1"/>
  <c r="AT86" i="6" s="1"/>
  <c r="AU86" i="6" s="1"/>
  <c r="AV86" i="6" s="1"/>
  <c r="AW86" i="6" s="1"/>
  <c r="AX86" i="6" s="1"/>
  <c r="AY86" i="6" s="1"/>
  <c r="O86" i="6"/>
  <c r="N86" i="6"/>
  <c r="P85" i="6"/>
  <c r="Q85" i="6" s="1"/>
  <c r="R85" i="6" s="1"/>
  <c r="S85" i="6" s="1"/>
  <c r="T85" i="6" s="1"/>
  <c r="U85" i="6" s="1"/>
  <c r="V85" i="6" s="1"/>
  <c r="W85" i="6" s="1"/>
  <c r="X85" i="6" s="1"/>
  <c r="Y85" i="6" s="1"/>
  <c r="Z85" i="6" s="1"/>
  <c r="AA85" i="6" s="1"/>
  <c r="AB85" i="6" s="1"/>
  <c r="AC85" i="6" s="1"/>
  <c r="AD85" i="6" s="1"/>
  <c r="AE85" i="6" s="1"/>
  <c r="AF85" i="6" s="1"/>
  <c r="AG85" i="6" s="1"/>
  <c r="AH85" i="6" s="1"/>
  <c r="AI85" i="6" s="1"/>
  <c r="AJ85" i="6" s="1"/>
  <c r="AK85" i="6" s="1"/>
  <c r="AL85" i="6" s="1"/>
  <c r="AM85" i="6" s="1"/>
  <c r="AN85" i="6" s="1"/>
  <c r="AO85" i="6" s="1"/>
  <c r="AP85" i="6" s="1"/>
  <c r="AQ85" i="6" s="1"/>
  <c r="AR85" i="6" s="1"/>
  <c r="AS85" i="6" s="1"/>
  <c r="AT85" i="6" s="1"/>
  <c r="AU85" i="6" s="1"/>
  <c r="AV85" i="6" s="1"/>
  <c r="AW85" i="6" s="1"/>
  <c r="AX85" i="6" s="1"/>
  <c r="AY85" i="6" s="1"/>
  <c r="O85" i="6"/>
  <c r="N85" i="6"/>
  <c r="P84" i="6"/>
  <c r="Q84" i="6" s="1"/>
  <c r="R84" i="6" s="1"/>
  <c r="S84" i="6" s="1"/>
  <c r="T84" i="6" s="1"/>
  <c r="U84" i="6" s="1"/>
  <c r="V84" i="6" s="1"/>
  <c r="W84" i="6" s="1"/>
  <c r="X84" i="6" s="1"/>
  <c r="Y84" i="6" s="1"/>
  <c r="Z84" i="6" s="1"/>
  <c r="AA84" i="6" s="1"/>
  <c r="AB84" i="6" s="1"/>
  <c r="AC84" i="6" s="1"/>
  <c r="AD84" i="6" s="1"/>
  <c r="AE84" i="6" s="1"/>
  <c r="AF84" i="6" s="1"/>
  <c r="AG84" i="6" s="1"/>
  <c r="AH84" i="6" s="1"/>
  <c r="AI84" i="6" s="1"/>
  <c r="AJ84" i="6" s="1"/>
  <c r="AK84" i="6" s="1"/>
  <c r="AL84" i="6" s="1"/>
  <c r="AM84" i="6" s="1"/>
  <c r="AN84" i="6" s="1"/>
  <c r="AO84" i="6" s="1"/>
  <c r="AP84" i="6" s="1"/>
  <c r="AQ84" i="6" s="1"/>
  <c r="AR84" i="6" s="1"/>
  <c r="AS84" i="6" s="1"/>
  <c r="AT84" i="6" s="1"/>
  <c r="AU84" i="6" s="1"/>
  <c r="AV84" i="6" s="1"/>
  <c r="AW84" i="6" s="1"/>
  <c r="AX84" i="6" s="1"/>
  <c r="AY84" i="6" s="1"/>
  <c r="O84" i="6"/>
  <c r="N84" i="6"/>
  <c r="P83" i="6"/>
  <c r="Q83" i="6" s="1"/>
  <c r="R83" i="6" s="1"/>
  <c r="O83" i="6"/>
  <c r="P97" i="6" s="1"/>
  <c r="N83" i="6"/>
  <c r="Z78" i="6"/>
  <c r="O34" i="4" s="1"/>
  <c r="Y78" i="6"/>
  <c r="N34" i="4" s="1"/>
  <c r="X78" i="6"/>
  <c r="M34" i="4" s="1"/>
  <c r="W78" i="6"/>
  <c r="L34" i="4" s="1"/>
  <c r="V78" i="6"/>
  <c r="J34" i="4" s="1"/>
  <c r="U78" i="6"/>
  <c r="I34" i="4" s="1"/>
  <c r="T78" i="6"/>
  <c r="H34" i="4" s="1"/>
  <c r="S78" i="6"/>
  <c r="G34" i="4" s="1"/>
  <c r="R78" i="6"/>
  <c r="E34" i="4" s="1"/>
  <c r="Q78" i="6"/>
  <c r="D34" i="4" s="1"/>
  <c r="P78" i="6"/>
  <c r="C34" i="4" s="1"/>
  <c r="O78" i="6"/>
  <c r="B34" i="4" s="1"/>
  <c r="N78" i="6"/>
  <c r="Z77" i="6"/>
  <c r="O33" i="4" s="1"/>
  <c r="Y77" i="6"/>
  <c r="N33" i="4" s="1"/>
  <c r="X77" i="6"/>
  <c r="M33" i="4" s="1"/>
  <c r="W77" i="6"/>
  <c r="L33" i="4" s="1"/>
  <c r="V77" i="6"/>
  <c r="J33" i="4" s="1"/>
  <c r="U77" i="6"/>
  <c r="I33" i="4" s="1"/>
  <c r="T77" i="6"/>
  <c r="H33" i="4" s="1"/>
  <c r="S77" i="6"/>
  <c r="G33" i="4" s="1"/>
  <c r="R77" i="6"/>
  <c r="E33" i="4" s="1"/>
  <c r="Q77" i="6"/>
  <c r="D33" i="4" s="1"/>
  <c r="P77" i="6"/>
  <c r="C33" i="4" s="1"/>
  <c r="O77" i="6"/>
  <c r="B33" i="4" s="1"/>
  <c r="N77" i="6"/>
  <c r="Z76" i="6"/>
  <c r="O32" i="4" s="1"/>
  <c r="Y76" i="6"/>
  <c r="N32" i="4" s="1"/>
  <c r="X76" i="6"/>
  <c r="M32" i="4" s="1"/>
  <c r="W76" i="6"/>
  <c r="L32" i="4" s="1"/>
  <c r="V76" i="6"/>
  <c r="J32" i="4" s="1"/>
  <c r="U76" i="6"/>
  <c r="I32" i="4" s="1"/>
  <c r="T76" i="6"/>
  <c r="H32" i="4" s="1"/>
  <c r="S76" i="6"/>
  <c r="G32" i="4" s="1"/>
  <c r="R76" i="6"/>
  <c r="E32" i="4" s="1"/>
  <c r="Q76" i="6"/>
  <c r="D32" i="4" s="1"/>
  <c r="P76" i="6"/>
  <c r="C32" i="4" s="1"/>
  <c r="O76" i="6"/>
  <c r="B32" i="4" s="1"/>
  <c r="N76" i="6"/>
  <c r="Z75" i="6"/>
  <c r="O31" i="4" s="1"/>
  <c r="Y75" i="6"/>
  <c r="N31" i="4" s="1"/>
  <c r="X75" i="6"/>
  <c r="M31" i="4" s="1"/>
  <c r="W75" i="6"/>
  <c r="L31" i="4" s="1"/>
  <c r="V75" i="6"/>
  <c r="J31" i="4" s="1"/>
  <c r="U75" i="6"/>
  <c r="I31" i="4" s="1"/>
  <c r="T75" i="6"/>
  <c r="H31" i="4" s="1"/>
  <c r="S75" i="6"/>
  <c r="G31" i="4" s="1"/>
  <c r="R75" i="6"/>
  <c r="E31" i="4" s="1"/>
  <c r="Q75" i="6"/>
  <c r="D31" i="4" s="1"/>
  <c r="P75" i="6"/>
  <c r="C31" i="4" s="1"/>
  <c r="O75" i="6"/>
  <c r="B31" i="4" s="1"/>
  <c r="N75" i="6"/>
  <c r="Z74" i="6"/>
  <c r="O30" i="4" s="1"/>
  <c r="Y74" i="6"/>
  <c r="N30" i="4" s="1"/>
  <c r="X74" i="6"/>
  <c r="M30" i="4" s="1"/>
  <c r="W74" i="6"/>
  <c r="L30" i="4" s="1"/>
  <c r="V74" i="6"/>
  <c r="J30" i="4" s="1"/>
  <c r="U74" i="6"/>
  <c r="I30" i="4" s="1"/>
  <c r="T74" i="6"/>
  <c r="H30" i="4" s="1"/>
  <c r="S74" i="6"/>
  <c r="G30" i="4" s="1"/>
  <c r="R74" i="6"/>
  <c r="E30" i="4" s="1"/>
  <c r="Q74" i="6"/>
  <c r="D30" i="4" s="1"/>
  <c r="P74" i="6"/>
  <c r="C30" i="4" s="1"/>
  <c r="O74" i="6"/>
  <c r="B30" i="4" s="1"/>
  <c r="N74" i="6"/>
  <c r="Z73" i="6"/>
  <c r="O29" i="4" s="1"/>
  <c r="Y73" i="6"/>
  <c r="N29" i="4" s="1"/>
  <c r="X73" i="6"/>
  <c r="M29" i="4" s="1"/>
  <c r="W73" i="6"/>
  <c r="L29" i="4" s="1"/>
  <c r="V73" i="6"/>
  <c r="J29" i="4" s="1"/>
  <c r="U73" i="6"/>
  <c r="I29" i="4" s="1"/>
  <c r="T73" i="6"/>
  <c r="S73" i="6"/>
  <c r="G29" i="4" s="1"/>
  <c r="R73" i="6"/>
  <c r="E29" i="4" s="1"/>
  <c r="Q73" i="6"/>
  <c r="D29" i="4" s="1"/>
  <c r="P73" i="6"/>
  <c r="C29" i="4" s="1"/>
  <c r="O73" i="6"/>
  <c r="B29" i="4" s="1"/>
  <c r="N73" i="6"/>
  <c r="Z72" i="6"/>
  <c r="O28" i="4" s="1"/>
  <c r="Y72" i="6"/>
  <c r="N28" i="4" s="1"/>
  <c r="X72" i="6"/>
  <c r="M28" i="4" s="1"/>
  <c r="W72" i="6"/>
  <c r="L28" i="4" s="1"/>
  <c r="V72" i="6"/>
  <c r="J28" i="4" s="1"/>
  <c r="U72" i="6"/>
  <c r="I28" i="4" s="1"/>
  <c r="T72" i="6"/>
  <c r="H28" i="4" s="1"/>
  <c r="S72" i="6"/>
  <c r="G28" i="4" s="1"/>
  <c r="R72" i="6"/>
  <c r="E28" i="4" s="1"/>
  <c r="Q72" i="6"/>
  <c r="D28" i="4" s="1"/>
  <c r="P72" i="6"/>
  <c r="C28" i="4" s="1"/>
  <c r="O72" i="6"/>
  <c r="B28" i="4" s="1"/>
  <c r="N72" i="6"/>
  <c r="Z71" i="6"/>
  <c r="O27" i="4" s="1"/>
  <c r="Y71" i="6"/>
  <c r="N27" i="4" s="1"/>
  <c r="X71" i="6"/>
  <c r="M27" i="4" s="1"/>
  <c r="W71" i="6"/>
  <c r="L27" i="4" s="1"/>
  <c r="V71" i="6"/>
  <c r="J27" i="4" s="1"/>
  <c r="U71" i="6"/>
  <c r="I27" i="4" s="1"/>
  <c r="T71" i="6"/>
  <c r="H27" i="4" s="1"/>
  <c r="S71" i="6"/>
  <c r="G27" i="4" s="1"/>
  <c r="R71" i="6"/>
  <c r="E27" i="4" s="1"/>
  <c r="Q71" i="6"/>
  <c r="D27" i="4" s="1"/>
  <c r="P71" i="6"/>
  <c r="C27" i="4" s="1"/>
  <c r="O71" i="6"/>
  <c r="B27" i="4" s="1"/>
  <c r="N71" i="6"/>
  <c r="Z70" i="6"/>
  <c r="O26" i="4" s="1"/>
  <c r="Y70" i="6"/>
  <c r="N26" i="4" s="1"/>
  <c r="X70" i="6"/>
  <c r="M26" i="4" s="1"/>
  <c r="W70" i="6"/>
  <c r="L26" i="4" s="1"/>
  <c r="V70" i="6"/>
  <c r="J26" i="4" s="1"/>
  <c r="U70" i="6"/>
  <c r="I26" i="4" s="1"/>
  <c r="T70" i="6"/>
  <c r="H26" i="4" s="1"/>
  <c r="S70" i="6"/>
  <c r="G26" i="4" s="1"/>
  <c r="R70" i="6"/>
  <c r="E26" i="4" s="1"/>
  <c r="Q70" i="6"/>
  <c r="D26" i="4" s="1"/>
  <c r="P70" i="6"/>
  <c r="C26" i="4" s="1"/>
  <c r="O70" i="6"/>
  <c r="B26" i="4" s="1"/>
  <c r="N70" i="6"/>
  <c r="Z69" i="6"/>
  <c r="Y69" i="6"/>
  <c r="X69" i="6"/>
  <c r="W69" i="6"/>
  <c r="V69" i="6"/>
  <c r="U69" i="6"/>
  <c r="T69" i="6"/>
  <c r="S69" i="6"/>
  <c r="G25" i="4" s="1"/>
  <c r="R69" i="6"/>
  <c r="E25" i="4" s="1"/>
  <c r="Q69" i="6"/>
  <c r="D25" i="4" s="1"/>
  <c r="P69" i="6"/>
  <c r="O69" i="6"/>
  <c r="N69" i="6"/>
  <c r="Z64" i="6"/>
  <c r="Z68" i="6" s="1"/>
  <c r="Y64" i="6"/>
  <c r="X64" i="6"/>
  <c r="X68" i="6" s="1"/>
  <c r="W64" i="6"/>
  <c r="V64" i="6"/>
  <c r="V68" i="6" s="1"/>
  <c r="U64" i="6"/>
  <c r="T64" i="6"/>
  <c r="U100" i="6" s="1"/>
  <c r="T107" i="6" s="1"/>
  <c r="S64" i="6"/>
  <c r="S68" i="6" s="1"/>
  <c r="R64" i="6"/>
  <c r="R68" i="6" s="1"/>
  <c r="Q64" i="6"/>
  <c r="Q68" i="6" s="1"/>
  <c r="P64" i="6"/>
  <c r="O64" i="6"/>
  <c r="O68" i="6" s="1"/>
  <c r="AX61" i="6"/>
  <c r="AW61" i="6"/>
  <c r="AV61" i="6"/>
  <c r="AU61" i="6"/>
  <c r="AT61" i="6"/>
  <c r="AS61" i="6"/>
  <c r="AR61" i="6"/>
  <c r="AQ61" i="6"/>
  <c r="AP61" i="6"/>
  <c r="AO61" i="6"/>
  <c r="AN61" i="6"/>
  <c r="AM61" i="6"/>
  <c r="AL61" i="6"/>
  <c r="AK61" i="6"/>
  <c r="AJ61" i="6"/>
  <c r="AI61" i="6"/>
  <c r="AH61" i="6"/>
  <c r="AG61" i="6"/>
  <c r="AF61" i="6"/>
  <c r="AE61" i="6"/>
  <c r="AD61" i="6"/>
  <c r="AC61" i="6"/>
  <c r="AB61" i="6"/>
  <c r="AA61" i="6"/>
  <c r="Z61" i="6"/>
  <c r="Y61" i="6"/>
  <c r="X61" i="6"/>
  <c r="W61" i="6"/>
  <c r="V61" i="6"/>
  <c r="U61" i="6"/>
  <c r="T61" i="6"/>
  <c r="S61" i="6"/>
  <c r="R61" i="6"/>
  <c r="Q61" i="6"/>
  <c r="P61" i="6"/>
  <c r="O61" i="6"/>
  <c r="N61" i="6"/>
  <c r="AF60" i="6"/>
  <c r="O60" i="6"/>
  <c r="T59" i="6"/>
  <c r="F56" i="6"/>
  <c r="AI54" i="6"/>
  <c r="AH54" i="6"/>
  <c r="U54" i="6"/>
  <c r="N54" i="6"/>
  <c r="F49" i="6"/>
  <c r="F61" i="6" s="1"/>
  <c r="N47" i="6"/>
  <c r="N46" i="6"/>
  <c r="N45" i="6"/>
  <c r="N42" i="6"/>
  <c r="N39" i="6"/>
  <c r="F37" i="6"/>
  <c r="F38" i="6" s="1"/>
  <c r="F50" i="6" s="1"/>
  <c r="F62" i="6" s="1"/>
  <c r="F34" i="6"/>
  <c r="F35" i="6" s="1"/>
  <c r="D33" i="6"/>
  <c r="F32" i="6"/>
  <c r="F44" i="6" s="1"/>
  <c r="F31" i="6"/>
  <c r="F43" i="6" s="1"/>
  <c r="F55" i="6" s="1"/>
  <c r="Q30" i="6"/>
  <c r="N30" i="6"/>
  <c r="R29" i="6"/>
  <c r="Q29" i="6"/>
  <c r="P29" i="6"/>
  <c r="AG60" i="6" s="1"/>
  <c r="O29" i="6"/>
  <c r="N29" i="6"/>
  <c r="R28" i="6"/>
  <c r="Q28" i="6"/>
  <c r="P28" i="6"/>
  <c r="O28" i="6"/>
  <c r="N28" i="6"/>
  <c r="N59" i="6" s="1"/>
  <c r="F28" i="6"/>
  <c r="R27" i="6"/>
  <c r="Q27" i="6"/>
  <c r="P27" i="6"/>
  <c r="O27" i="6"/>
  <c r="N27" i="6"/>
  <c r="N58" i="6" s="1"/>
  <c r="R26" i="6"/>
  <c r="Q26" i="6"/>
  <c r="P26" i="6"/>
  <c r="O26" i="6"/>
  <c r="N26" i="6"/>
  <c r="N57" i="6" s="1"/>
  <c r="R25" i="6"/>
  <c r="Q25" i="6"/>
  <c r="P25" i="6"/>
  <c r="O25" i="6"/>
  <c r="N25" i="6"/>
  <c r="R24" i="6"/>
  <c r="Q24" i="6"/>
  <c r="P24" i="6"/>
  <c r="O24" i="6"/>
  <c r="N24" i="6"/>
  <c r="N55" i="6" s="1"/>
  <c r="R23" i="6"/>
  <c r="Q23" i="6"/>
  <c r="P23" i="6"/>
  <c r="AD54" i="6" s="1"/>
  <c r="O23" i="6"/>
  <c r="AV54" i="6" s="1"/>
  <c r="N23" i="6"/>
  <c r="C23" i="6"/>
  <c r="R22" i="6"/>
  <c r="Q22" i="6"/>
  <c r="P22" i="6"/>
  <c r="O22" i="6"/>
  <c r="X53" i="6" s="1"/>
  <c r="N22" i="6"/>
  <c r="C22" i="6"/>
  <c r="R21" i="6"/>
  <c r="Q21" i="6"/>
  <c r="P21" i="6"/>
  <c r="O21" i="6"/>
  <c r="AD52" i="6" s="1"/>
  <c r="N21" i="6"/>
  <c r="N40" i="6" s="1"/>
  <c r="C21" i="6"/>
  <c r="D147" i="6" s="1"/>
  <c r="R20" i="6"/>
  <c r="Q20" i="6"/>
  <c r="P20" i="6"/>
  <c r="O20" i="6"/>
  <c r="AG51" i="6" s="1"/>
  <c r="N20" i="6"/>
  <c r="N51" i="6" s="1"/>
  <c r="C20" i="6"/>
  <c r="B159" i="6" s="1"/>
  <c r="C159" i="6" s="1"/>
  <c r="P11" i="6"/>
  <c r="O11" i="6"/>
  <c r="Q11" i="6" s="1"/>
  <c r="Q8" i="6"/>
  <c r="Q7" i="6"/>
  <c r="Q6" i="6"/>
  <c r="Q14" i="4" l="1"/>
  <c r="Q17" i="4"/>
  <c r="Q18" i="4"/>
  <c r="Q13" i="4"/>
  <c r="L9" i="4"/>
  <c r="D51" i="6"/>
  <c r="D37" i="6"/>
  <c r="D41" i="6"/>
  <c r="D66" i="6"/>
  <c r="H9" i="4"/>
  <c r="I10" i="4"/>
  <c r="B9" i="4"/>
  <c r="C10" i="4"/>
  <c r="G9" i="4"/>
  <c r="M10" i="4"/>
  <c r="F47" i="6"/>
  <c r="F59" i="6" s="1"/>
  <c r="F36" i="6"/>
  <c r="F48" i="6" s="1"/>
  <c r="F60" i="6" s="1"/>
  <c r="N56" i="6"/>
  <c r="N44" i="6"/>
  <c r="AV56" i="6"/>
  <c r="AE56" i="6"/>
  <c r="AD56" i="6"/>
  <c r="AC56" i="6"/>
  <c r="T56" i="6"/>
  <c r="P56" i="6"/>
  <c r="P102" i="6"/>
  <c r="B143" i="4" s="1"/>
  <c r="R97" i="6"/>
  <c r="S83" i="6"/>
  <c r="P112" i="6"/>
  <c r="I25" i="4"/>
  <c r="I35" i="4" s="1"/>
  <c r="I41" i="4" s="1"/>
  <c r="U110" i="6" s="1"/>
  <c r="I5" i="4"/>
  <c r="I47" i="4" s="1"/>
  <c r="AW59" i="6"/>
  <c r="W59" i="6"/>
  <c r="V59" i="6"/>
  <c r="J25" i="4"/>
  <c r="J35" i="4" s="1"/>
  <c r="J41" i="4" s="1"/>
  <c r="I60" i="4" s="1"/>
  <c r="I59" i="4" s="1"/>
  <c r="J5" i="4"/>
  <c r="J47" i="4" s="1"/>
  <c r="AV59" i="6"/>
  <c r="AC59" i="6"/>
  <c r="D159" i="6"/>
  <c r="D94" i="4" s="1"/>
  <c r="B91" i="4" s="1"/>
  <c r="D65" i="6"/>
  <c r="D56" i="6"/>
  <c r="D49" i="6"/>
  <c r="D34" i="6"/>
  <c r="D68" i="6"/>
  <c r="D52" i="6"/>
  <c r="D67" i="6"/>
  <c r="N41" i="6"/>
  <c r="N53" i="6"/>
  <c r="P68" i="6"/>
  <c r="Q100" i="6"/>
  <c r="P107" i="6" s="1"/>
  <c r="L25" i="4"/>
  <c r="L35" i="4" s="1"/>
  <c r="L5" i="4"/>
  <c r="L47" i="4" s="1"/>
  <c r="F33" i="6"/>
  <c r="F45" i="6" s="1"/>
  <c r="F57" i="6" s="1"/>
  <c r="V54" i="6"/>
  <c r="X59" i="6"/>
  <c r="M5" i="4"/>
  <c r="M47" i="4" s="1"/>
  <c r="M25" i="4"/>
  <c r="M35" i="4" s="1"/>
  <c r="M41" i="4" s="1"/>
  <c r="K133" i="4" s="1"/>
  <c r="F46" i="6"/>
  <c r="F58" i="6" s="1"/>
  <c r="AB59" i="6"/>
  <c r="D61" i="6"/>
  <c r="N5" i="4"/>
  <c r="N47" i="4" s="1"/>
  <c r="AN59" i="6"/>
  <c r="AX54" i="6"/>
  <c r="AQ54" i="6"/>
  <c r="AC54" i="6"/>
  <c r="Z54" i="6"/>
  <c r="X54" i="6"/>
  <c r="T54" i="6"/>
  <c r="S54" i="6"/>
  <c r="R54" i="6"/>
  <c r="AW54" i="6"/>
  <c r="D39" i="6"/>
  <c r="D43" i="6"/>
  <c r="AK54" i="6"/>
  <c r="AR59" i="6"/>
  <c r="D69" i="6"/>
  <c r="Q97" i="6"/>
  <c r="P101" i="6" s="1"/>
  <c r="D88" i="6"/>
  <c r="Y100" i="6"/>
  <c r="X107" i="6" s="1"/>
  <c r="D123" i="6"/>
  <c r="D135" i="6"/>
  <c r="D146" i="6"/>
  <c r="D142" i="6"/>
  <c r="D138" i="6"/>
  <c r="D134" i="6"/>
  <c r="D130" i="6"/>
  <c r="D126" i="6"/>
  <c r="D122" i="6"/>
  <c r="D118" i="6"/>
  <c r="D46" i="6"/>
  <c r="D113" i="6"/>
  <c r="D109" i="6"/>
  <c r="D76" i="6"/>
  <c r="D45" i="6"/>
  <c r="D112" i="6"/>
  <c r="D104" i="6"/>
  <c r="D103" i="6"/>
  <c r="D102" i="6"/>
  <c r="D101" i="6"/>
  <c r="D100" i="6"/>
  <c r="D97" i="6"/>
  <c r="D89" i="6"/>
  <c r="D82" i="6"/>
  <c r="D75" i="6"/>
  <c r="D62" i="6"/>
  <c r="D53" i="6"/>
  <c r="D144" i="6"/>
  <c r="D140" i="6"/>
  <c r="D136" i="6"/>
  <c r="D132" i="6"/>
  <c r="D128" i="6"/>
  <c r="D124" i="6"/>
  <c r="D120" i="6"/>
  <c r="D116" i="6"/>
  <c r="D74" i="6"/>
  <c r="D57" i="6"/>
  <c r="D50" i="6"/>
  <c r="D42" i="6"/>
  <c r="D108" i="6"/>
  <c r="D107" i="6"/>
  <c r="D99" i="6"/>
  <c r="D96" i="6"/>
  <c r="D87" i="6"/>
  <c r="D81" i="6"/>
  <c r="D71" i="6"/>
  <c r="D127" i="6"/>
  <c r="D121" i="6"/>
  <c r="D84" i="6"/>
  <c r="D114" i="6"/>
  <c r="D94" i="6"/>
  <c r="D91" i="6"/>
  <c r="D48" i="6"/>
  <c r="D32" i="6"/>
  <c r="D85" i="6"/>
  <c r="D35" i="6"/>
  <c r="D139" i="6"/>
  <c r="D133" i="6"/>
  <c r="D111" i="6"/>
  <c r="D92" i="6"/>
  <c r="D70" i="6"/>
  <c r="D63" i="6"/>
  <c r="D58" i="6"/>
  <c r="D55" i="6"/>
  <c r="D38" i="6"/>
  <c r="D145" i="6"/>
  <c r="D119" i="6"/>
  <c r="D93" i="6"/>
  <c r="D73" i="6"/>
  <c r="D72" i="6"/>
  <c r="D131" i="6"/>
  <c r="D125" i="6"/>
  <c r="D54" i="6"/>
  <c r="D47" i="6"/>
  <c r="D31" i="6"/>
  <c r="AS54" i="6"/>
  <c r="AS59" i="6"/>
  <c r="W68" i="6"/>
  <c r="X100" i="6"/>
  <c r="W107" i="6" s="1"/>
  <c r="D77" i="6"/>
  <c r="D78" i="6"/>
  <c r="D90" i="6"/>
  <c r="AN57" i="6"/>
  <c r="F39" i="6"/>
  <c r="F51" i="6" s="1"/>
  <c r="F63" i="6" s="1"/>
  <c r="N43" i="6"/>
  <c r="N52" i="6"/>
  <c r="AT54" i="6"/>
  <c r="AU59" i="6"/>
  <c r="D79" i="6"/>
  <c r="AM59" i="6"/>
  <c r="D86" i="6"/>
  <c r="D95" i="6"/>
  <c r="D115" i="6"/>
  <c r="Z59" i="6"/>
  <c r="AQ59" i="6"/>
  <c r="R59" i="6"/>
  <c r="O47" i="6"/>
  <c r="P47" i="6" s="1"/>
  <c r="Q47" i="6" s="1"/>
  <c r="R47" i="6" s="1"/>
  <c r="S47" i="6" s="1"/>
  <c r="T47" i="6" s="1"/>
  <c r="U47" i="6" s="1"/>
  <c r="V47" i="6" s="1"/>
  <c r="W47" i="6" s="1"/>
  <c r="X47" i="6" s="1"/>
  <c r="Y47" i="6" s="1"/>
  <c r="Z47" i="6" s="1"/>
  <c r="AA47" i="6" s="1"/>
  <c r="AB47" i="6" s="1"/>
  <c r="AC47" i="6" s="1"/>
  <c r="AD47" i="6" s="1"/>
  <c r="AE47" i="6" s="1"/>
  <c r="AF47" i="6" s="1"/>
  <c r="AG47" i="6" s="1"/>
  <c r="AH47" i="6" s="1"/>
  <c r="AI47" i="6" s="1"/>
  <c r="AJ47" i="6" s="1"/>
  <c r="AK47" i="6" s="1"/>
  <c r="AL47" i="6" s="1"/>
  <c r="AM47" i="6" s="1"/>
  <c r="AN47" i="6" s="1"/>
  <c r="AO47" i="6" s="1"/>
  <c r="AP47" i="6" s="1"/>
  <c r="AQ47" i="6" s="1"/>
  <c r="AR47" i="6" s="1"/>
  <c r="AS47" i="6" s="1"/>
  <c r="AT47" i="6" s="1"/>
  <c r="AU47" i="6" s="1"/>
  <c r="AV47" i="6" s="1"/>
  <c r="AW47" i="6" s="1"/>
  <c r="AX47" i="6" s="1"/>
  <c r="AP59" i="6"/>
  <c r="P59" i="6"/>
  <c r="AO59" i="6"/>
  <c r="O59" i="6"/>
  <c r="AL59" i="6"/>
  <c r="AI59" i="6"/>
  <c r="AG59" i="6"/>
  <c r="Y59" i="6"/>
  <c r="AJ54" i="6"/>
  <c r="U68" i="6"/>
  <c r="V100" i="6"/>
  <c r="U107" i="6" s="1"/>
  <c r="F29" i="6"/>
  <c r="D36" i="6"/>
  <c r="D44" i="6"/>
  <c r="D59" i="6"/>
  <c r="D110" i="6"/>
  <c r="D137" i="6"/>
  <c r="N48" i="6"/>
  <c r="N60" i="6"/>
  <c r="D40" i="6"/>
  <c r="D60" i="6"/>
  <c r="D80" i="6"/>
  <c r="D98" i="6"/>
  <c r="D105" i="6"/>
  <c r="F40" i="6"/>
  <c r="D64" i="6"/>
  <c r="H25" i="4"/>
  <c r="H5" i="4"/>
  <c r="H47" i="4" s="1"/>
  <c r="D83" i="6"/>
  <c r="D117" i="6"/>
  <c r="D129" i="6"/>
  <c r="D141" i="6"/>
  <c r="O5" i="4"/>
  <c r="O47" i="4" s="1"/>
  <c r="O25" i="4"/>
  <c r="O35" i="4" s="1"/>
  <c r="O41" i="4" s="1"/>
  <c r="Y68" i="6"/>
  <c r="Z100" i="6"/>
  <c r="Y107" i="6" s="1"/>
  <c r="C28" i="6"/>
  <c r="O48" i="6"/>
  <c r="P48" i="6" s="1"/>
  <c r="Q48" i="6" s="1"/>
  <c r="R48" i="6" s="1"/>
  <c r="S48" i="6" s="1"/>
  <c r="T48" i="6" s="1"/>
  <c r="U48" i="6" s="1"/>
  <c r="V48" i="6" s="1"/>
  <c r="W48" i="6" s="1"/>
  <c r="X48" i="6" s="1"/>
  <c r="Y48" i="6" s="1"/>
  <c r="Z48" i="6" s="1"/>
  <c r="AA48" i="6" s="1"/>
  <c r="AB48" i="6" s="1"/>
  <c r="AC48" i="6" s="1"/>
  <c r="AD48" i="6" s="1"/>
  <c r="AE48" i="6" s="1"/>
  <c r="AF48" i="6" s="1"/>
  <c r="AG48" i="6" s="1"/>
  <c r="AH48" i="6" s="1"/>
  <c r="AI48" i="6" s="1"/>
  <c r="AJ48" i="6" s="1"/>
  <c r="AK48" i="6" s="1"/>
  <c r="AL48" i="6" s="1"/>
  <c r="AM48" i="6" s="1"/>
  <c r="AN48" i="6" s="1"/>
  <c r="AO48" i="6" s="1"/>
  <c r="AP48" i="6" s="1"/>
  <c r="AQ48" i="6" s="1"/>
  <c r="AR48" i="6" s="1"/>
  <c r="AS48" i="6" s="1"/>
  <c r="AT48" i="6" s="1"/>
  <c r="AU48" i="6" s="1"/>
  <c r="AV48" i="6" s="1"/>
  <c r="AW48" i="6" s="1"/>
  <c r="AX48" i="6" s="1"/>
  <c r="AJ60" i="6"/>
  <c r="AI60" i="6"/>
  <c r="AH60" i="6"/>
  <c r="AK60" i="6"/>
  <c r="AN60" i="6"/>
  <c r="B25" i="4"/>
  <c r="B35" i="4" s="1"/>
  <c r="B41" i="4" s="1"/>
  <c r="B5" i="4"/>
  <c r="B47" i="4" s="1"/>
  <c r="W100" i="6"/>
  <c r="V107" i="6" s="1"/>
  <c r="C25" i="4"/>
  <c r="C35" i="4" s="1"/>
  <c r="C41" i="4" s="1"/>
  <c r="P114" i="6" s="1"/>
  <c r="C5" i="4"/>
  <c r="C47" i="4" s="1"/>
  <c r="N25" i="4"/>
  <c r="N35" i="4" s="1"/>
  <c r="N41" i="4" s="1"/>
  <c r="Y113" i="6" s="1"/>
  <c r="M131" i="6"/>
  <c r="D5" i="4"/>
  <c r="D47" i="4" s="1"/>
  <c r="E5" i="4"/>
  <c r="E47" i="4" s="1"/>
  <c r="G5" i="4"/>
  <c r="G47" i="4" s="1"/>
  <c r="T68" i="6"/>
  <c r="C25" i="5"/>
  <c r="C28" i="5" s="1"/>
  <c r="C26" i="5"/>
  <c r="P28" i="4"/>
  <c r="F33" i="4"/>
  <c r="K34" i="4"/>
  <c r="P26" i="4"/>
  <c r="P29" i="4"/>
  <c r="K33" i="4"/>
  <c r="F28" i="4"/>
  <c r="F31" i="4"/>
  <c r="P33" i="4"/>
  <c r="K26" i="4"/>
  <c r="F26" i="4"/>
  <c r="K27" i="4"/>
  <c r="D35" i="4"/>
  <c r="D41" i="4" s="1"/>
  <c r="D133" i="4" s="1"/>
  <c r="P34" i="4"/>
  <c r="F30" i="4"/>
  <c r="K32" i="4"/>
  <c r="P27" i="4"/>
  <c r="F29" i="4"/>
  <c r="G35" i="4"/>
  <c r="G41" i="4" s="1"/>
  <c r="S110" i="6" s="1"/>
  <c r="P32" i="4"/>
  <c r="E35" i="4"/>
  <c r="E41" i="4" s="1"/>
  <c r="E60" i="4" s="1"/>
  <c r="E59" i="4" s="1"/>
  <c r="K31" i="4"/>
  <c r="F34" i="4"/>
  <c r="F32" i="4"/>
  <c r="K29" i="4"/>
  <c r="F27" i="4"/>
  <c r="P30" i="4"/>
  <c r="P31" i="4"/>
  <c r="C138" i="4"/>
  <c r="H138" i="4"/>
  <c r="K28" i="4"/>
  <c r="K30" i="4"/>
  <c r="AE51" i="6"/>
  <c r="O39" i="6"/>
  <c r="P39" i="6" s="1"/>
  <c r="Q39" i="6" s="1"/>
  <c r="R39" i="6" s="1"/>
  <c r="S39" i="6" s="1"/>
  <c r="T39" i="6" s="1"/>
  <c r="U39" i="6" s="1"/>
  <c r="V39" i="6" s="1"/>
  <c r="W39" i="6" s="1"/>
  <c r="X39" i="6" s="1"/>
  <c r="Y39" i="6" s="1"/>
  <c r="Z39" i="6" s="1"/>
  <c r="AA39" i="6" s="1"/>
  <c r="AB39" i="6" s="1"/>
  <c r="AC39" i="6" s="1"/>
  <c r="AD39" i="6" s="1"/>
  <c r="AE39" i="6" s="1"/>
  <c r="AF39" i="6" s="1"/>
  <c r="AG39" i="6" s="1"/>
  <c r="AH39" i="6" s="1"/>
  <c r="AI39" i="6" s="1"/>
  <c r="AJ39" i="6" s="1"/>
  <c r="AK39" i="6" s="1"/>
  <c r="AL39" i="6" s="1"/>
  <c r="AM39" i="6" s="1"/>
  <c r="AN39" i="6" s="1"/>
  <c r="AO39" i="6" s="1"/>
  <c r="AP39" i="6" s="1"/>
  <c r="AQ39" i="6" s="1"/>
  <c r="AR39" i="6" s="1"/>
  <c r="AS39" i="6" s="1"/>
  <c r="AT39" i="6" s="1"/>
  <c r="AU39" i="6" s="1"/>
  <c r="AV39" i="6" s="1"/>
  <c r="AW39" i="6" s="1"/>
  <c r="AX39" i="6" s="1"/>
  <c r="AD57" i="6"/>
  <c r="AS57" i="6"/>
  <c r="AW57" i="6"/>
  <c r="O57" i="6"/>
  <c r="O54" i="6"/>
  <c r="AL54" i="6"/>
  <c r="X57" i="6"/>
  <c r="AB57" i="6"/>
  <c r="AC57" i="6"/>
  <c r="AE57" i="6"/>
  <c r="AJ57" i="6"/>
  <c r="O45" i="6"/>
  <c r="P45" i="6" s="1"/>
  <c r="Q45" i="6" s="1"/>
  <c r="R45" i="6" s="1"/>
  <c r="S45" i="6" s="1"/>
  <c r="T45" i="6" s="1"/>
  <c r="U45" i="6" s="1"/>
  <c r="V45" i="6" s="1"/>
  <c r="W45" i="6" s="1"/>
  <c r="X45" i="6" s="1"/>
  <c r="Y45" i="6" s="1"/>
  <c r="Z45" i="6" s="1"/>
  <c r="AA45" i="6" s="1"/>
  <c r="AB45" i="6" s="1"/>
  <c r="AC45" i="6" s="1"/>
  <c r="AD45" i="6" s="1"/>
  <c r="AE45" i="6" s="1"/>
  <c r="AF45" i="6" s="1"/>
  <c r="AG45" i="6" s="1"/>
  <c r="AH45" i="6" s="1"/>
  <c r="AI45" i="6" s="1"/>
  <c r="AJ45" i="6" s="1"/>
  <c r="AK45" i="6" s="1"/>
  <c r="AL45" i="6" s="1"/>
  <c r="AM45" i="6" s="1"/>
  <c r="AN45" i="6" s="1"/>
  <c r="AO45" i="6" s="1"/>
  <c r="AP45" i="6" s="1"/>
  <c r="AQ45" i="6" s="1"/>
  <c r="AR45" i="6" s="1"/>
  <c r="AS45" i="6" s="1"/>
  <c r="AT45" i="6" s="1"/>
  <c r="AU45" i="6" s="1"/>
  <c r="AV45" i="6" s="1"/>
  <c r="AW45" i="6" s="1"/>
  <c r="AX45" i="6" s="1"/>
  <c r="AR57" i="6"/>
  <c r="AT57" i="6"/>
  <c r="AU57" i="6"/>
  <c r="AV57" i="6"/>
  <c r="P54" i="6"/>
  <c r="AN54" i="6"/>
  <c r="Z57" i="6"/>
  <c r="Q54" i="6"/>
  <c r="AO54" i="6"/>
  <c r="AA57" i="6"/>
  <c r="AT58" i="6"/>
  <c r="AQ55" i="6"/>
  <c r="V53" i="6"/>
  <c r="AD51" i="6"/>
  <c r="AI51" i="6"/>
  <c r="AJ51" i="6"/>
  <c r="AL51" i="6"/>
  <c r="AO51" i="6"/>
  <c r="AV51" i="6"/>
  <c r="AX51" i="6"/>
  <c r="R51" i="6"/>
  <c r="P51" i="6"/>
  <c r="V51" i="6"/>
  <c r="AC51" i="6"/>
  <c r="X55" i="6"/>
  <c r="AF55" i="6"/>
  <c r="AH55" i="6"/>
  <c r="AJ55" i="6"/>
  <c r="P52" i="6"/>
  <c r="W53" i="6"/>
  <c r="AK55" i="6"/>
  <c r="AF56" i="6"/>
  <c r="O43" i="6"/>
  <c r="P43" i="6" s="1"/>
  <c r="Q43" i="6" s="1"/>
  <c r="R43" i="6" s="1"/>
  <c r="S43" i="6" s="1"/>
  <c r="T43" i="6" s="1"/>
  <c r="U43" i="6" s="1"/>
  <c r="V43" i="6" s="1"/>
  <c r="W43" i="6" s="1"/>
  <c r="X43" i="6" s="1"/>
  <c r="Y43" i="6" s="1"/>
  <c r="Z43" i="6" s="1"/>
  <c r="AA43" i="6" s="1"/>
  <c r="AB43" i="6" s="1"/>
  <c r="AC43" i="6" s="1"/>
  <c r="AD43" i="6" s="1"/>
  <c r="AE43" i="6" s="1"/>
  <c r="AF43" i="6" s="1"/>
  <c r="AG43" i="6" s="1"/>
  <c r="AH43" i="6" s="1"/>
  <c r="AI43" i="6" s="1"/>
  <c r="AJ43" i="6" s="1"/>
  <c r="AK43" i="6" s="1"/>
  <c r="AL43" i="6" s="1"/>
  <c r="AM43" i="6" s="1"/>
  <c r="AN43" i="6" s="1"/>
  <c r="AO43" i="6" s="1"/>
  <c r="AP43" i="6" s="1"/>
  <c r="AQ43" i="6" s="1"/>
  <c r="AR43" i="6" s="1"/>
  <c r="AS43" i="6" s="1"/>
  <c r="AT43" i="6" s="1"/>
  <c r="AU43" i="6" s="1"/>
  <c r="AV43" i="6" s="1"/>
  <c r="AW43" i="6" s="1"/>
  <c r="AX43" i="6" s="1"/>
  <c r="X52" i="6"/>
  <c r="AO53" i="6"/>
  <c r="AL55" i="6"/>
  <c r="AG56" i="6"/>
  <c r="U58" i="6"/>
  <c r="O44" i="6"/>
  <c r="P44" i="6" s="1"/>
  <c r="Q44" i="6" s="1"/>
  <c r="R44" i="6" s="1"/>
  <c r="S44" i="6" s="1"/>
  <c r="T44" i="6" s="1"/>
  <c r="U44" i="6" s="1"/>
  <c r="V44" i="6" s="1"/>
  <c r="W44" i="6" s="1"/>
  <c r="X44" i="6" s="1"/>
  <c r="Y44" i="6" s="1"/>
  <c r="Z44" i="6" s="1"/>
  <c r="AA44" i="6" s="1"/>
  <c r="AB44" i="6" s="1"/>
  <c r="AC44" i="6" s="1"/>
  <c r="AD44" i="6" s="1"/>
  <c r="AE44" i="6" s="1"/>
  <c r="AF44" i="6" s="1"/>
  <c r="AG44" i="6" s="1"/>
  <c r="AH44" i="6" s="1"/>
  <c r="AI44" i="6" s="1"/>
  <c r="AJ44" i="6" s="1"/>
  <c r="AK44" i="6" s="1"/>
  <c r="AL44" i="6" s="1"/>
  <c r="AM44" i="6" s="1"/>
  <c r="AN44" i="6" s="1"/>
  <c r="AO44" i="6" s="1"/>
  <c r="AP44" i="6" s="1"/>
  <c r="AQ44" i="6" s="1"/>
  <c r="AR44" i="6" s="1"/>
  <c r="AS44" i="6" s="1"/>
  <c r="AT44" i="6" s="1"/>
  <c r="AU44" i="6" s="1"/>
  <c r="AV44" i="6" s="1"/>
  <c r="AW44" i="6" s="1"/>
  <c r="AX44" i="6" s="1"/>
  <c r="Z52" i="6"/>
  <c r="AP53" i="6"/>
  <c r="AM55" i="6"/>
  <c r="AH56" i="6"/>
  <c r="AM58" i="6"/>
  <c r="AB52" i="6"/>
  <c r="AQ53" i="6"/>
  <c r="AN55" i="6"/>
  <c r="AJ56" i="6"/>
  <c r="AN58" i="6"/>
  <c r="AR53" i="6"/>
  <c r="AM56" i="6"/>
  <c r="AO58" i="6"/>
  <c r="AS53" i="6"/>
  <c r="AQ58" i="6"/>
  <c r="AR52" i="6"/>
  <c r="V52" i="6"/>
  <c r="AO52" i="6"/>
  <c r="U52" i="6"/>
  <c r="AM52" i="6"/>
  <c r="T52" i="6"/>
  <c r="AL52" i="6"/>
  <c r="S52" i="6"/>
  <c r="AJ52" i="6"/>
  <c r="AK52" i="6"/>
  <c r="R52" i="6"/>
  <c r="Q52" i="6"/>
  <c r="AH52" i="6"/>
  <c r="O52" i="6"/>
  <c r="AG52" i="6"/>
  <c r="AV52" i="6"/>
  <c r="AU52" i="6"/>
  <c r="AS52" i="6"/>
  <c r="AI52" i="6"/>
  <c r="AT52" i="6"/>
  <c r="O40" i="6"/>
  <c r="P40" i="6" s="1"/>
  <c r="Q40" i="6" s="1"/>
  <c r="R40" i="6" s="1"/>
  <c r="S40" i="6" s="1"/>
  <c r="T40" i="6" s="1"/>
  <c r="U40" i="6" s="1"/>
  <c r="V40" i="6" s="1"/>
  <c r="W40" i="6" s="1"/>
  <c r="X40" i="6" s="1"/>
  <c r="Y40" i="6" s="1"/>
  <c r="Z40" i="6" s="1"/>
  <c r="AA40" i="6" s="1"/>
  <c r="AB40" i="6" s="1"/>
  <c r="AC40" i="6" s="1"/>
  <c r="AD40" i="6" s="1"/>
  <c r="AE40" i="6" s="1"/>
  <c r="AF40" i="6" s="1"/>
  <c r="AG40" i="6" s="1"/>
  <c r="AH40" i="6" s="1"/>
  <c r="AI40" i="6" s="1"/>
  <c r="AJ40" i="6" s="1"/>
  <c r="AK40" i="6" s="1"/>
  <c r="AL40" i="6" s="1"/>
  <c r="AM40" i="6" s="1"/>
  <c r="AN40" i="6" s="1"/>
  <c r="AO40" i="6" s="1"/>
  <c r="AP40" i="6" s="1"/>
  <c r="AQ40" i="6" s="1"/>
  <c r="AR40" i="6" s="1"/>
  <c r="AS40" i="6" s="1"/>
  <c r="AT40" i="6" s="1"/>
  <c r="AU40" i="6" s="1"/>
  <c r="AV40" i="6" s="1"/>
  <c r="AW40" i="6" s="1"/>
  <c r="AX40" i="6" s="1"/>
  <c r="AF52" i="6"/>
  <c r="AS55" i="6"/>
  <c r="AC55" i="6"/>
  <c r="AI55" i="6"/>
  <c r="R55" i="6"/>
  <c r="AX55" i="6"/>
  <c r="AG55" i="6"/>
  <c r="P55" i="6"/>
  <c r="AE55" i="6"/>
  <c r="AW55" i="6"/>
  <c r="AD55" i="6"/>
  <c r="AV55" i="6"/>
  <c r="AB55" i="6"/>
  <c r="AU55" i="6"/>
  <c r="AA55" i="6"/>
  <c r="AR55" i="6"/>
  <c r="AT55" i="6"/>
  <c r="Z55" i="6"/>
  <c r="Y55" i="6"/>
  <c r="AP55" i="6"/>
  <c r="W55" i="6"/>
  <c r="AO55" i="6"/>
  <c r="V55" i="6"/>
  <c r="U55" i="6"/>
  <c r="T55" i="6"/>
  <c r="S55" i="6"/>
  <c r="Q55" i="6"/>
  <c r="O55" i="6"/>
  <c r="AC52" i="6"/>
  <c r="AE52" i="6"/>
  <c r="AT53" i="6"/>
  <c r="AS58" i="6"/>
  <c r="AW52" i="6"/>
  <c r="AU53" i="6"/>
  <c r="AU58" i="6"/>
  <c r="AE58" i="6"/>
  <c r="O58" i="6"/>
  <c r="O46" i="6"/>
  <c r="P46" i="6" s="1"/>
  <c r="Q46" i="6" s="1"/>
  <c r="R46" i="6" s="1"/>
  <c r="S46" i="6" s="1"/>
  <c r="T46" i="6" s="1"/>
  <c r="U46" i="6" s="1"/>
  <c r="V46" i="6" s="1"/>
  <c r="W46" i="6" s="1"/>
  <c r="X46" i="6" s="1"/>
  <c r="Y46" i="6" s="1"/>
  <c r="Z46" i="6" s="1"/>
  <c r="AA46" i="6" s="1"/>
  <c r="AB46" i="6" s="1"/>
  <c r="AC46" i="6" s="1"/>
  <c r="AD46" i="6" s="1"/>
  <c r="AE46" i="6" s="1"/>
  <c r="AF46" i="6" s="1"/>
  <c r="AG46" i="6" s="1"/>
  <c r="AH46" i="6" s="1"/>
  <c r="AI46" i="6" s="1"/>
  <c r="AJ46" i="6" s="1"/>
  <c r="AK46" i="6" s="1"/>
  <c r="AL46" i="6" s="1"/>
  <c r="AM46" i="6" s="1"/>
  <c r="AN46" i="6" s="1"/>
  <c r="AO46" i="6" s="1"/>
  <c r="AP46" i="6" s="1"/>
  <c r="AQ46" i="6" s="1"/>
  <c r="AR46" i="6" s="1"/>
  <c r="AS46" i="6" s="1"/>
  <c r="AT46" i="6" s="1"/>
  <c r="AU46" i="6" s="1"/>
  <c r="AV46" i="6" s="1"/>
  <c r="AW46" i="6" s="1"/>
  <c r="AX46" i="6" s="1"/>
  <c r="AR58" i="6"/>
  <c r="AA58" i="6"/>
  <c r="AP58" i="6"/>
  <c r="Y58" i="6"/>
  <c r="AL58" i="6"/>
  <c r="S58" i="6"/>
  <c r="AK58" i="6"/>
  <c r="R58" i="6"/>
  <c r="AJ58" i="6"/>
  <c r="Q58" i="6"/>
  <c r="AI58" i="6"/>
  <c r="P58" i="6"/>
  <c r="AH58" i="6"/>
  <c r="AG58" i="6"/>
  <c r="AX58" i="6"/>
  <c r="AD58" i="6"/>
  <c r="AW58" i="6"/>
  <c r="AC58" i="6"/>
  <c r="AF58" i="6"/>
  <c r="AB58" i="6"/>
  <c r="Z58" i="6"/>
  <c r="X58" i="6"/>
  <c r="W58" i="6"/>
  <c r="V58" i="6"/>
  <c r="T58" i="6"/>
  <c r="AX52" i="6"/>
  <c r="AV58" i="6"/>
  <c r="AW53" i="6"/>
  <c r="AG53" i="6"/>
  <c r="Q53" i="6"/>
  <c r="AI53" i="6"/>
  <c r="R53" i="6"/>
  <c r="AX53" i="6"/>
  <c r="AF53" i="6"/>
  <c r="O53" i="6"/>
  <c r="AN53" i="6"/>
  <c r="U53" i="6"/>
  <c r="AM53" i="6"/>
  <c r="T53" i="6"/>
  <c r="AL53" i="6"/>
  <c r="S53" i="6"/>
  <c r="AK53" i="6"/>
  <c r="P53" i="6"/>
  <c r="AJ53" i="6"/>
  <c r="AH53" i="6"/>
  <c r="AD53" i="6"/>
  <c r="O41" i="6"/>
  <c r="P41" i="6" s="1"/>
  <c r="Q41" i="6" s="1"/>
  <c r="R41" i="6" s="1"/>
  <c r="S41" i="6" s="1"/>
  <c r="T41" i="6" s="1"/>
  <c r="U41" i="6" s="1"/>
  <c r="V41" i="6" s="1"/>
  <c r="W41" i="6" s="1"/>
  <c r="X41" i="6" s="1"/>
  <c r="Y41" i="6" s="1"/>
  <c r="Z41" i="6" s="1"/>
  <c r="AA41" i="6" s="1"/>
  <c r="AB41" i="6" s="1"/>
  <c r="AC41" i="6" s="1"/>
  <c r="AD41" i="6" s="1"/>
  <c r="AE41" i="6" s="1"/>
  <c r="AF41" i="6" s="1"/>
  <c r="AG41" i="6" s="1"/>
  <c r="AH41" i="6" s="1"/>
  <c r="AI41" i="6" s="1"/>
  <c r="AJ41" i="6" s="1"/>
  <c r="AK41" i="6" s="1"/>
  <c r="AL41" i="6" s="1"/>
  <c r="AM41" i="6" s="1"/>
  <c r="AN41" i="6" s="1"/>
  <c r="AO41" i="6" s="1"/>
  <c r="AP41" i="6" s="1"/>
  <c r="AQ41" i="6" s="1"/>
  <c r="AR41" i="6" s="1"/>
  <c r="AS41" i="6" s="1"/>
  <c r="AT41" i="6" s="1"/>
  <c r="AU41" i="6" s="1"/>
  <c r="AV41" i="6" s="1"/>
  <c r="AW41" i="6" s="1"/>
  <c r="AX41" i="6" s="1"/>
  <c r="AV53" i="6"/>
  <c r="AC53" i="6"/>
  <c r="AX60" i="6"/>
  <c r="AD60" i="6"/>
  <c r="P60" i="6"/>
  <c r="Q60" i="6"/>
  <c r="AA53" i="6"/>
  <c r="R60" i="6"/>
  <c r="AI56" i="6"/>
  <c r="S56" i="6"/>
  <c r="AR56" i="6"/>
  <c r="AA56" i="6"/>
  <c r="AP56" i="6"/>
  <c r="Y56" i="6"/>
  <c r="AU56" i="6"/>
  <c r="AB56" i="6"/>
  <c r="AT56" i="6"/>
  <c r="Z56" i="6"/>
  <c r="AS56" i="6"/>
  <c r="X56" i="6"/>
  <c r="W56" i="6"/>
  <c r="AN56" i="6"/>
  <c r="AQ56" i="6"/>
  <c r="AO56" i="6"/>
  <c r="V56" i="6"/>
  <c r="U56" i="6"/>
  <c r="AL56" i="6"/>
  <c r="R56" i="6"/>
  <c r="AK56" i="6"/>
  <c r="Q56" i="6"/>
  <c r="Y53" i="6"/>
  <c r="AW56" i="6"/>
  <c r="Z53" i="6"/>
  <c r="AX56" i="6"/>
  <c r="AB53" i="6"/>
  <c r="U60" i="6"/>
  <c r="AQ51" i="6"/>
  <c r="AE53" i="6"/>
  <c r="O56" i="6"/>
  <c r="AE60" i="6"/>
  <c r="AQ60" i="6"/>
  <c r="AA60" i="6"/>
  <c r="AV60" i="6"/>
  <c r="AS60" i="6"/>
  <c r="AB60" i="6"/>
  <c r="AP60" i="6"/>
  <c r="Y60" i="6"/>
  <c r="S51" i="6"/>
  <c r="AF57" i="6"/>
  <c r="S60" i="6"/>
  <c r="AL60" i="6"/>
  <c r="AM51" i="6"/>
  <c r="T51" i="6"/>
  <c r="AN51" i="6"/>
  <c r="AB54" i="6"/>
  <c r="AU54" i="6"/>
  <c r="AH57" i="6"/>
  <c r="AA59" i="6"/>
  <c r="AT59" i="6"/>
  <c r="T60" i="6"/>
  <c r="AM60" i="6"/>
  <c r="W51" i="6"/>
  <c r="Q57" i="6"/>
  <c r="V60" i="6"/>
  <c r="X51" i="6"/>
  <c r="AE54" i="6"/>
  <c r="S57" i="6"/>
  <c r="AL57" i="6"/>
  <c r="AD59" i="6"/>
  <c r="W60" i="6"/>
  <c r="AR60" i="6"/>
  <c r="AK51" i="6"/>
  <c r="U51" i="6"/>
  <c r="AH51" i="6"/>
  <c r="Q51" i="6"/>
  <c r="AW51" i="6"/>
  <c r="AF51" i="6"/>
  <c r="O51" i="6"/>
  <c r="AP51" i="6"/>
  <c r="AK57" i="6"/>
  <c r="AO60" i="6"/>
  <c r="AM54" i="6"/>
  <c r="W54" i="6"/>
  <c r="AR54" i="6"/>
  <c r="AA54" i="6"/>
  <c r="AP54" i="6"/>
  <c r="Y54" i="6"/>
  <c r="AJ59" i="6"/>
  <c r="S59" i="6"/>
  <c r="AH59" i="6"/>
  <c r="Q59" i="6"/>
  <c r="O42" i="6"/>
  <c r="P42" i="6" s="1"/>
  <c r="Q42" i="6" s="1"/>
  <c r="R42" i="6" s="1"/>
  <c r="S42" i="6" s="1"/>
  <c r="T42" i="6" s="1"/>
  <c r="U42" i="6" s="1"/>
  <c r="V42" i="6" s="1"/>
  <c r="W42" i="6" s="1"/>
  <c r="X42" i="6" s="1"/>
  <c r="Y42" i="6" s="1"/>
  <c r="Z42" i="6" s="1"/>
  <c r="AA42" i="6" s="1"/>
  <c r="AB42" i="6" s="1"/>
  <c r="AC42" i="6" s="1"/>
  <c r="AD42" i="6" s="1"/>
  <c r="AE42" i="6" s="1"/>
  <c r="AF42" i="6" s="1"/>
  <c r="AG42" i="6" s="1"/>
  <c r="AH42" i="6" s="1"/>
  <c r="AI42" i="6" s="1"/>
  <c r="AJ42" i="6" s="1"/>
  <c r="AK42" i="6" s="1"/>
  <c r="AL42" i="6" s="1"/>
  <c r="AM42" i="6" s="1"/>
  <c r="AN42" i="6" s="1"/>
  <c r="AO42" i="6" s="1"/>
  <c r="AP42" i="6" s="1"/>
  <c r="AQ42" i="6" s="1"/>
  <c r="AR42" i="6" s="1"/>
  <c r="AS42" i="6" s="1"/>
  <c r="AT42" i="6" s="1"/>
  <c r="AU42" i="6" s="1"/>
  <c r="AV42" i="6" s="1"/>
  <c r="AW42" i="6" s="1"/>
  <c r="AX42" i="6" s="1"/>
  <c r="Y51" i="6"/>
  <c r="AR51" i="6"/>
  <c r="AF54" i="6"/>
  <c r="T57" i="6"/>
  <c r="AM57" i="6"/>
  <c r="AE59" i="6"/>
  <c r="AX59" i="6"/>
  <c r="X60" i="6"/>
  <c r="AT60" i="6"/>
  <c r="AK59" i="6"/>
  <c r="Z51" i="6"/>
  <c r="AS51" i="6"/>
  <c r="AG54" i="6"/>
  <c r="U57" i="6"/>
  <c r="AF59" i="6"/>
  <c r="Z60" i="6"/>
  <c r="AU60" i="6"/>
  <c r="AO57" i="6"/>
  <c r="Y57" i="6"/>
  <c r="AI57" i="6"/>
  <c r="R57" i="6"/>
  <c r="AX57" i="6"/>
  <c r="AG57" i="6"/>
  <c r="P57" i="6"/>
  <c r="AA51" i="6"/>
  <c r="AT51" i="6"/>
  <c r="V57" i="6"/>
  <c r="AP57" i="6"/>
  <c r="AC60" i="6"/>
  <c r="AW60" i="6"/>
  <c r="AB51" i="6"/>
  <c r="AU51" i="6"/>
  <c r="W57" i="6"/>
  <c r="AQ57" i="6"/>
  <c r="AQ52" i="6"/>
  <c r="AA52" i="6"/>
  <c r="W52" i="6"/>
  <c r="AN52" i="6"/>
  <c r="Y52" i="6"/>
  <c r="AP52" i="6"/>
  <c r="U59" i="6"/>
  <c r="J10" i="4" l="1"/>
  <c r="I9" i="4"/>
  <c r="N10" i="4"/>
  <c r="M9" i="4"/>
  <c r="D10" i="4"/>
  <c r="C9" i="4"/>
  <c r="Y138" i="6"/>
  <c r="Y132" i="6"/>
  <c r="P139" i="6"/>
  <c r="P133" i="6"/>
  <c r="P47" i="4"/>
  <c r="I133" i="4"/>
  <c r="K25" i="4"/>
  <c r="K35" i="4" s="1"/>
  <c r="V114" i="6"/>
  <c r="K47" i="4"/>
  <c r="F5" i="4"/>
  <c r="F47" i="4"/>
  <c r="F25" i="4"/>
  <c r="O110" i="6"/>
  <c r="O113" i="6"/>
  <c r="B60" i="4"/>
  <c r="B59" i="4" s="1"/>
  <c r="B133" i="4"/>
  <c r="B140" i="4"/>
  <c r="B6" i="4"/>
  <c r="B141" i="4"/>
  <c r="B142" i="4"/>
  <c r="B139" i="4"/>
  <c r="P103" i="6"/>
  <c r="B144" i="4" s="1"/>
  <c r="F92" i="4"/>
  <c r="F305" i="4" s="1"/>
  <c r="E92" i="4"/>
  <c r="E305" i="4" s="1"/>
  <c r="D92" i="4"/>
  <c r="D305" i="4" s="1"/>
  <c r="B92" i="4"/>
  <c r="B305" i="4" s="1"/>
  <c r="M92" i="4"/>
  <c r="M305" i="4" s="1"/>
  <c r="L92" i="4"/>
  <c r="L305" i="4" s="1"/>
  <c r="H92" i="4"/>
  <c r="H305" i="4" s="1"/>
  <c r="K92" i="4"/>
  <c r="K305" i="4" s="1"/>
  <c r="J92" i="4"/>
  <c r="J305" i="4" s="1"/>
  <c r="G92" i="4"/>
  <c r="G305" i="4" s="1"/>
  <c r="C92" i="4"/>
  <c r="C305" i="4" s="1"/>
  <c r="I92" i="4"/>
  <c r="I305" i="4" s="1"/>
  <c r="P5" i="4"/>
  <c r="P143" i="6"/>
  <c r="Q112" i="6"/>
  <c r="T83" i="6"/>
  <c r="S97" i="6"/>
  <c r="P25" i="4"/>
  <c r="H35" i="4"/>
  <c r="H41" i="4" s="1"/>
  <c r="G133" i="4" s="1"/>
  <c r="E28" i="6"/>
  <c r="F52" i="6"/>
  <c r="F41" i="6"/>
  <c r="F53" i="6" s="1"/>
  <c r="F30" i="6"/>
  <c r="K5" i="4"/>
  <c r="D28" i="6"/>
  <c r="B28" i="6" s="1"/>
  <c r="Q34" i="4"/>
  <c r="C30" i="5"/>
  <c r="C31" i="5" s="1"/>
  <c r="C32" i="5" s="1"/>
  <c r="C29" i="5"/>
  <c r="R110" i="6"/>
  <c r="Q27" i="4"/>
  <c r="O114" i="6"/>
  <c r="Q30" i="4"/>
  <c r="U114" i="6"/>
  <c r="U115" i="6"/>
  <c r="V110" i="6"/>
  <c r="G60" i="4"/>
  <c r="G59" i="4" s="1"/>
  <c r="F41" i="4"/>
  <c r="L60" i="4"/>
  <c r="L59" i="4" s="1"/>
  <c r="Q31" i="4"/>
  <c r="Q26" i="4"/>
  <c r="P113" i="6"/>
  <c r="H133" i="4"/>
  <c r="C60" i="4"/>
  <c r="C59" i="4" s="1"/>
  <c r="F133" i="4"/>
  <c r="H60" i="4"/>
  <c r="H59" i="4" s="1"/>
  <c r="Q29" i="4"/>
  <c r="P115" i="6"/>
  <c r="C133" i="4"/>
  <c r="P110" i="6"/>
  <c r="U113" i="6"/>
  <c r="S113" i="6"/>
  <c r="Q33" i="4"/>
  <c r="X110" i="6"/>
  <c r="Q114" i="6"/>
  <c r="X113" i="6"/>
  <c r="D60" i="4"/>
  <c r="D59" i="4" s="1"/>
  <c r="S115" i="6"/>
  <c r="Q113" i="6"/>
  <c r="V115" i="6"/>
  <c r="X115" i="6"/>
  <c r="Q115" i="6"/>
  <c r="R115" i="6"/>
  <c r="Y115" i="6"/>
  <c r="R113" i="6"/>
  <c r="Q110" i="6"/>
  <c r="S114" i="6"/>
  <c r="Y114" i="6"/>
  <c r="R114" i="6"/>
  <c r="Q32" i="4"/>
  <c r="X114" i="6"/>
  <c r="K60" i="4"/>
  <c r="K59" i="4" s="1"/>
  <c r="Y110" i="6"/>
  <c r="Z115" i="6"/>
  <c r="F60" i="4"/>
  <c r="F59" i="4" s="1"/>
  <c r="L133" i="4"/>
  <c r="V113" i="6"/>
  <c r="E133" i="4"/>
  <c r="D9" i="5" s="1"/>
  <c r="O115" i="6"/>
  <c r="P35" i="4"/>
  <c r="L41" i="4"/>
  <c r="Q28" i="4"/>
  <c r="M133" i="4"/>
  <c r="Z114" i="6"/>
  <c r="Z113" i="6"/>
  <c r="M138" i="4"/>
  <c r="Z110" i="6"/>
  <c r="M60" i="4"/>
  <c r="M59" i="4" s="1"/>
  <c r="T65" i="6"/>
  <c r="G68" i="4" s="1"/>
  <c r="G67" i="4" s="1"/>
  <c r="G69" i="4" s="1"/>
  <c r="G87" i="4" s="1"/>
  <c r="V65" i="6"/>
  <c r="I68" i="4" s="1"/>
  <c r="I67" i="4" s="1"/>
  <c r="I69" i="4" s="1"/>
  <c r="I87" i="4" s="1"/>
  <c r="Z65" i="6"/>
  <c r="M68" i="4" s="1"/>
  <c r="M67" i="4" s="1"/>
  <c r="M69" i="4" s="1"/>
  <c r="M87" i="4" s="1"/>
  <c r="U65" i="6"/>
  <c r="H68" i="4" s="1"/>
  <c r="H67" i="4" s="1"/>
  <c r="H69" i="4" s="1"/>
  <c r="H87" i="4" s="1"/>
  <c r="P65" i="6"/>
  <c r="C68" i="4" s="1"/>
  <c r="C67" i="4" s="1"/>
  <c r="C69" i="4" s="1"/>
  <c r="C87" i="4" s="1"/>
  <c r="O65" i="6"/>
  <c r="B68" i="4" s="1"/>
  <c r="M42" i="6"/>
  <c r="M46" i="6"/>
  <c r="M41" i="6"/>
  <c r="Y65" i="6"/>
  <c r="L68" i="4" s="1"/>
  <c r="L67" i="4" s="1"/>
  <c r="L69" i="4" s="1"/>
  <c r="L87" i="4" s="1"/>
  <c r="S65" i="6"/>
  <c r="F68" i="4" s="1"/>
  <c r="F67" i="4" s="1"/>
  <c r="F69" i="4" s="1"/>
  <c r="F87" i="4" s="1"/>
  <c r="M40" i="6"/>
  <c r="Q65" i="6"/>
  <c r="D68" i="4" s="1"/>
  <c r="D67" i="4" s="1"/>
  <c r="D69" i="4" s="1"/>
  <c r="D87" i="4" s="1"/>
  <c r="W65" i="6"/>
  <c r="J68" i="4" s="1"/>
  <c r="J67" i="4" s="1"/>
  <c r="J69" i="4" s="1"/>
  <c r="J87" i="4" s="1"/>
  <c r="M48" i="6"/>
  <c r="M47" i="6"/>
  <c r="R65" i="6"/>
  <c r="E68" i="4" s="1"/>
  <c r="E67" i="4" s="1"/>
  <c r="E69" i="4" s="1"/>
  <c r="E87" i="4" s="1"/>
  <c r="X65" i="6"/>
  <c r="K68" i="4" s="1"/>
  <c r="K67" i="4" s="1"/>
  <c r="K69" i="4" s="1"/>
  <c r="K87" i="4" s="1"/>
  <c r="M45" i="6"/>
  <c r="M44" i="6"/>
  <c r="Q25" i="4" l="1"/>
  <c r="Q47" i="4"/>
  <c r="F10" i="4"/>
  <c r="O10" i="4"/>
  <c r="N9" i="4"/>
  <c r="J9" i="4"/>
  <c r="K9" i="4" s="1"/>
  <c r="K10" i="4"/>
  <c r="E10" i="4"/>
  <c r="E9" i="4" s="1"/>
  <c r="D9" i="4"/>
  <c r="F9" i="4" s="1"/>
  <c r="P132" i="6"/>
  <c r="P138" i="6"/>
  <c r="X139" i="6"/>
  <c r="X133" i="6"/>
  <c r="Q139" i="6"/>
  <c r="Q133" i="6"/>
  <c r="Q132" i="6"/>
  <c r="Q138" i="6"/>
  <c r="O138" i="6"/>
  <c r="D22" i="5" s="1"/>
  <c r="O132" i="6"/>
  <c r="D19" i="5" s="1"/>
  <c r="S133" i="6"/>
  <c r="S139" i="6"/>
  <c r="R132" i="6"/>
  <c r="R138" i="6"/>
  <c r="O139" i="6"/>
  <c r="O133" i="6"/>
  <c r="R133" i="6"/>
  <c r="R139" i="6"/>
  <c r="S132" i="6"/>
  <c r="S138" i="6"/>
  <c r="U138" i="6"/>
  <c r="U132" i="6"/>
  <c r="V133" i="6"/>
  <c r="V139" i="6"/>
  <c r="U133" i="6"/>
  <c r="U139" i="6"/>
  <c r="X138" i="6"/>
  <c r="X132" i="6"/>
  <c r="Z138" i="6"/>
  <c r="Z132" i="6"/>
  <c r="Z133" i="6"/>
  <c r="Z139" i="6"/>
  <c r="Y133" i="6"/>
  <c r="Y139" i="6"/>
  <c r="V138" i="6"/>
  <c r="V132" i="6"/>
  <c r="M303" i="4"/>
  <c r="G303" i="4"/>
  <c r="Q136" i="6"/>
  <c r="Q130" i="6"/>
  <c r="V130" i="6"/>
  <c r="V136" i="6"/>
  <c r="Z130" i="6"/>
  <c r="Z136" i="6"/>
  <c r="S136" i="6"/>
  <c r="S130" i="6"/>
  <c r="R136" i="6"/>
  <c r="R130" i="6"/>
  <c r="X130" i="6"/>
  <c r="X136" i="6"/>
  <c r="U130" i="6"/>
  <c r="U136" i="6"/>
  <c r="Y136" i="6"/>
  <c r="Y130" i="6"/>
  <c r="P136" i="6"/>
  <c r="P130" i="6"/>
  <c r="F35" i="4"/>
  <c r="Q35" i="4" s="1"/>
  <c r="Q5" i="4"/>
  <c r="Q143" i="6"/>
  <c r="R112" i="6"/>
  <c r="K41" i="4"/>
  <c r="B7" i="4"/>
  <c r="B44" i="4"/>
  <c r="T113" i="6"/>
  <c r="T114" i="6"/>
  <c r="F42" i="6"/>
  <c r="C29" i="6"/>
  <c r="C303" i="4"/>
  <c r="H303" i="4"/>
  <c r="T110" i="6"/>
  <c r="T115" i="6"/>
  <c r="I303" i="4"/>
  <c r="T97" i="6"/>
  <c r="U83" i="6"/>
  <c r="O136" i="6"/>
  <c r="O130" i="6"/>
  <c r="I138" i="4"/>
  <c r="D138" i="4"/>
  <c r="L138" i="4"/>
  <c r="B138" i="4"/>
  <c r="F138" i="4"/>
  <c r="E138" i="4"/>
  <c r="G138" i="4"/>
  <c r="K138" i="4"/>
  <c r="W115" i="6"/>
  <c r="J138" i="4"/>
  <c r="J60" i="4"/>
  <c r="J133" i="4"/>
  <c r="N133" i="4" s="1"/>
  <c r="W114" i="6"/>
  <c r="W113" i="6"/>
  <c r="P41" i="4"/>
  <c r="W110" i="6"/>
  <c r="K303" i="4"/>
  <c r="M43" i="6"/>
  <c r="E303" i="4"/>
  <c r="L303" i="4"/>
  <c r="J303" i="4"/>
  <c r="D303" i="4"/>
  <c r="N68" i="4"/>
  <c r="B67" i="4"/>
  <c r="B145" i="4"/>
  <c r="F303" i="4"/>
  <c r="P9" i="4" l="1"/>
  <c r="Q9" i="4" s="1"/>
  <c r="O9" i="4"/>
  <c r="P10" i="4"/>
  <c r="Q10" i="4"/>
  <c r="D20" i="5"/>
  <c r="T138" i="6"/>
  <c r="T132" i="6"/>
  <c r="W138" i="6"/>
  <c r="W132" i="6"/>
  <c r="W133" i="6"/>
  <c r="W139" i="6"/>
  <c r="T133" i="6"/>
  <c r="T139" i="6"/>
  <c r="T136" i="6"/>
  <c r="T130" i="6"/>
  <c r="W130" i="6"/>
  <c r="W136" i="6"/>
  <c r="Q102" i="6"/>
  <c r="C143" i="4" s="1"/>
  <c r="V83" i="6"/>
  <c r="U97" i="6"/>
  <c r="Q101" i="6" s="1"/>
  <c r="Q41" i="4"/>
  <c r="D29" i="6"/>
  <c r="B29" i="6" s="1"/>
  <c r="F54" i="6"/>
  <c r="B137" i="4"/>
  <c r="S112" i="6"/>
  <c r="R143" i="6"/>
  <c r="B45" i="4"/>
  <c r="N138" i="4"/>
  <c r="J59" i="4"/>
  <c r="N59" i="4" s="1"/>
  <c r="N60" i="4"/>
  <c r="O66" i="6"/>
  <c r="B8" i="4" s="1"/>
  <c r="P66" i="6"/>
  <c r="C8" i="4" s="1"/>
  <c r="C46" i="4" s="1"/>
  <c r="C145" i="4"/>
  <c r="D145" i="4" s="1"/>
  <c r="E145" i="4" s="1"/>
  <c r="F145" i="4" s="1"/>
  <c r="G145" i="4" s="1"/>
  <c r="H145" i="4" s="1"/>
  <c r="I145" i="4" s="1"/>
  <c r="J145" i="4" s="1"/>
  <c r="K145" i="4" s="1"/>
  <c r="L145" i="4" s="1"/>
  <c r="M145" i="4" s="1"/>
  <c r="N145" i="4" s="1"/>
  <c r="B69" i="4"/>
  <c r="N67" i="4"/>
  <c r="E29" i="6" l="1"/>
  <c r="O140" i="6"/>
  <c r="O142" i="6"/>
  <c r="C6" i="4"/>
  <c r="C141" i="4"/>
  <c r="C142" i="4"/>
  <c r="C139" i="4"/>
  <c r="C140" i="4"/>
  <c r="Q103" i="6"/>
  <c r="C144" i="4" s="1"/>
  <c r="S143" i="6"/>
  <c r="T112" i="6"/>
  <c r="W83" i="6"/>
  <c r="V97" i="6"/>
  <c r="D16" i="5"/>
  <c r="D34" i="5" s="1"/>
  <c r="B46" i="4"/>
  <c r="B87" i="4"/>
  <c r="N69" i="4"/>
  <c r="C30" i="6" l="1"/>
  <c r="X83" i="6"/>
  <c r="W97" i="6"/>
  <c r="T143" i="6"/>
  <c r="U112" i="6"/>
  <c r="C7" i="4"/>
  <c r="C44" i="4"/>
  <c r="Q66" i="6"/>
  <c r="D8" i="4" s="1"/>
  <c r="B303" i="4"/>
  <c r="D30" i="6" l="1"/>
  <c r="B152" i="6"/>
  <c r="B19" i="4" s="1"/>
  <c r="U143" i="6"/>
  <c r="V112" i="6"/>
  <c r="Y83" i="6"/>
  <c r="X97" i="6"/>
  <c r="R101" i="6" s="1"/>
  <c r="R102" i="6"/>
  <c r="D143" i="4" s="1"/>
  <c r="C137" i="4"/>
  <c r="C45" i="4"/>
  <c r="B51" i="4"/>
  <c r="D46" i="4"/>
  <c r="B48" i="4" l="1"/>
  <c r="B20" i="4"/>
  <c r="B30" i="6"/>
  <c r="D26" i="6"/>
  <c r="P140" i="6"/>
  <c r="P142" i="6"/>
  <c r="D141" i="4"/>
  <c r="D142" i="4"/>
  <c r="D139" i="4"/>
  <c r="D140" i="4"/>
  <c r="D6" i="4"/>
  <c r="R103" i="6"/>
  <c r="D144" i="4" s="1"/>
  <c r="Y97" i="6"/>
  <c r="Z83" i="6"/>
  <c r="V143" i="6"/>
  <c r="W112" i="6"/>
  <c r="R66" i="6"/>
  <c r="E8" i="4" s="1"/>
  <c r="B136" i="4"/>
  <c r="B63" i="4"/>
  <c r="B153" i="6" l="1"/>
  <c r="B75" i="4" s="1"/>
  <c r="B74" i="4" s="1"/>
  <c r="B77" i="4" s="1"/>
  <c r="E30" i="6"/>
  <c r="O117" i="6"/>
  <c r="O128" i="6" s="1"/>
  <c r="B43" i="4"/>
  <c r="W143" i="6"/>
  <c r="X112" i="6"/>
  <c r="Z97" i="6"/>
  <c r="AA83" i="6"/>
  <c r="D7" i="4"/>
  <c r="D44" i="4"/>
  <c r="E46" i="4"/>
  <c r="F8" i="4"/>
  <c r="S66" i="6"/>
  <c r="G8" i="4" s="1"/>
  <c r="B135" i="4"/>
  <c r="B62" i="4" l="1"/>
  <c r="B61" i="4" s="1"/>
  <c r="B64" i="4" s="1"/>
  <c r="B50" i="4"/>
  <c r="C31" i="6"/>
  <c r="B31" i="6" s="1"/>
  <c r="E31" i="6"/>
  <c r="C32" i="6" s="1"/>
  <c r="B32" i="6" s="1"/>
  <c r="D45" i="4"/>
  <c r="D137" i="4"/>
  <c r="AB83" i="6"/>
  <c r="AA97" i="6"/>
  <c r="S101" i="6" s="1"/>
  <c r="S102" i="6"/>
  <c r="E143" i="4" s="1"/>
  <c r="D8" i="5" s="1"/>
  <c r="X143" i="6"/>
  <c r="Y112" i="6"/>
  <c r="E32" i="6"/>
  <c r="F46" i="4"/>
  <c r="G46" i="4"/>
  <c r="T66" i="6"/>
  <c r="H8" i="4" s="1"/>
  <c r="O116" i="6" l="1"/>
  <c r="O111" i="6"/>
  <c r="O108" i="6"/>
  <c r="O109" i="6"/>
  <c r="O129" i="6" s="1"/>
  <c r="B52" i="4"/>
  <c r="B134" i="4" s="1"/>
  <c r="Q140" i="6"/>
  <c r="Q142" i="6"/>
  <c r="C33" i="6"/>
  <c r="E141" i="4"/>
  <c r="D30" i="5" s="1"/>
  <c r="E142" i="4"/>
  <c r="D31" i="5" s="1"/>
  <c r="E139" i="4"/>
  <c r="D28" i="5" s="1"/>
  <c r="E140" i="4"/>
  <c r="D29" i="5" s="1"/>
  <c r="E6" i="4"/>
  <c r="S103" i="6"/>
  <c r="E144" i="4" s="1"/>
  <c r="D32" i="5" s="1"/>
  <c r="AC83" i="6"/>
  <c r="AB97" i="6"/>
  <c r="Y143" i="6"/>
  <c r="Z112" i="6"/>
  <c r="Z143" i="6" s="1"/>
  <c r="H46" i="4"/>
  <c r="B78" i="4"/>
  <c r="B88" i="4"/>
  <c r="O135" i="6" l="1"/>
  <c r="O127" i="6"/>
  <c r="O137" i="6"/>
  <c r="O131" i="6"/>
  <c r="AD83" i="6"/>
  <c r="AC97" i="6"/>
  <c r="E7" i="4"/>
  <c r="E44" i="4"/>
  <c r="F6" i="4"/>
  <c r="B33" i="6"/>
  <c r="C152" i="6"/>
  <c r="C19" i="4" s="1"/>
  <c r="U66" i="6"/>
  <c r="I8" i="4" s="1"/>
  <c r="B304" i="4"/>
  <c r="B89" i="4"/>
  <c r="B81" i="4"/>
  <c r="B80" i="4"/>
  <c r="E45" i="4" l="1"/>
  <c r="F45" i="4" s="1"/>
  <c r="F7" i="4"/>
  <c r="C48" i="4"/>
  <c r="C20" i="4"/>
  <c r="E137" i="4"/>
  <c r="F44" i="4"/>
  <c r="C153" i="6"/>
  <c r="C75" i="4" s="1"/>
  <c r="E33" i="6"/>
  <c r="AE83" i="6"/>
  <c r="T102" i="6"/>
  <c r="F143" i="4" s="1"/>
  <c r="AD97" i="6"/>
  <c r="T101" i="6" s="1"/>
  <c r="I46" i="4"/>
  <c r="V66" i="6"/>
  <c r="J8" i="4" s="1"/>
  <c r="K8" i="4" s="1"/>
  <c r="C79" i="4"/>
  <c r="B83" i="3"/>
  <c r="B82" i="3"/>
  <c r="B90" i="4"/>
  <c r="B93" i="4"/>
  <c r="R142" i="6" l="1"/>
  <c r="R140" i="6"/>
  <c r="F141" i="4"/>
  <c r="F142" i="4"/>
  <c r="F139" i="4"/>
  <c r="F140" i="4"/>
  <c r="G6" i="4"/>
  <c r="T103" i="6"/>
  <c r="F144" i="4" s="1"/>
  <c r="C34" i="6"/>
  <c r="AF83" i="6"/>
  <c r="AE97" i="6"/>
  <c r="D25" i="5"/>
  <c r="D23" i="5"/>
  <c r="P117" i="6"/>
  <c r="P128" i="6" s="1"/>
  <c r="C43" i="4"/>
  <c r="C74" i="4"/>
  <c r="J46" i="4"/>
  <c r="W66" i="6"/>
  <c r="L8" i="4" s="1"/>
  <c r="C302" i="4"/>
  <c r="C77" i="4" l="1"/>
  <c r="C62" i="4"/>
  <c r="C50" i="4"/>
  <c r="AG83" i="6"/>
  <c r="AF97" i="6"/>
  <c r="B34" i="6"/>
  <c r="G7" i="4"/>
  <c r="G44" i="4"/>
  <c r="K46" i="4"/>
  <c r="X66" i="6"/>
  <c r="M8" i="4" s="1"/>
  <c r="M46" i="4" s="1"/>
  <c r="L46" i="4"/>
  <c r="E34" i="6" l="1"/>
  <c r="U102" i="6"/>
  <c r="G143" i="4" s="1"/>
  <c r="AG97" i="6"/>
  <c r="U101" i="6" s="1"/>
  <c r="AH83" i="6"/>
  <c r="P116" i="6"/>
  <c r="P111" i="6"/>
  <c r="P109" i="6"/>
  <c r="P129" i="6" s="1"/>
  <c r="P108" i="6"/>
  <c r="F137" i="4"/>
  <c r="G45" i="4"/>
  <c r="M39" i="6"/>
  <c r="Y66" i="6"/>
  <c r="N8" i="4" s="1"/>
  <c r="S140" i="6" l="1"/>
  <c r="S142" i="6"/>
  <c r="C51" i="4"/>
  <c r="C136" i="4" s="1"/>
  <c r="C135" i="4" s="1"/>
  <c r="P131" i="6"/>
  <c r="P137" i="6"/>
  <c r="U103" i="6"/>
  <c r="G144" i="4" s="1"/>
  <c r="G142" i="4"/>
  <c r="G139" i="4"/>
  <c r="G140" i="4"/>
  <c r="H6" i="4"/>
  <c r="G141" i="4"/>
  <c r="P127" i="6"/>
  <c r="P135" i="6"/>
  <c r="AI83" i="6"/>
  <c r="AH97" i="6"/>
  <c r="C35" i="6"/>
  <c r="Z66" i="6"/>
  <c r="O8" i="4" s="1"/>
  <c r="N46" i="4"/>
  <c r="C52" i="4" l="1"/>
  <c r="C134" i="4" s="1"/>
  <c r="C63" i="4"/>
  <c r="C61" i="4" s="1"/>
  <c r="C64" i="4" s="1"/>
  <c r="C78" i="4" s="1"/>
  <c r="C88" i="4"/>
  <c r="B35" i="6"/>
  <c r="AJ83" i="6"/>
  <c r="AI97" i="6"/>
  <c r="H7" i="4"/>
  <c r="H44" i="4"/>
  <c r="P8" i="4"/>
  <c r="Q8" i="4" s="1"/>
  <c r="O46" i="4"/>
  <c r="G137" i="4" l="1"/>
  <c r="H45" i="4"/>
  <c r="AK83" i="6"/>
  <c r="AJ97" i="6"/>
  <c r="V101" i="6" s="1"/>
  <c r="V102" i="6"/>
  <c r="H143" i="4" s="1"/>
  <c r="C304" i="4"/>
  <c r="C89" i="4"/>
  <c r="C81" i="4"/>
  <c r="C80" i="4"/>
  <c r="E35" i="6"/>
  <c r="P46" i="4"/>
  <c r="Q46" i="4" s="1"/>
  <c r="T142" i="6" l="1"/>
  <c r="T140" i="6"/>
  <c r="H142" i="4"/>
  <c r="H139" i="4"/>
  <c r="H140" i="4"/>
  <c r="I6" i="4"/>
  <c r="H141" i="4"/>
  <c r="V103" i="6"/>
  <c r="H144" i="4" s="1"/>
  <c r="C36" i="6"/>
  <c r="C83" i="3"/>
  <c r="D79" i="4"/>
  <c r="C82" i="3"/>
  <c r="AL83" i="6"/>
  <c r="AK97" i="6"/>
  <c r="C93" i="4"/>
  <c r="C90" i="4"/>
  <c r="AM83" i="6" l="1"/>
  <c r="AL97" i="6"/>
  <c r="B36" i="6"/>
  <c r="D152" i="6"/>
  <c r="D19" i="4" s="1"/>
  <c r="I7" i="4"/>
  <c r="I44" i="4"/>
  <c r="D302" i="4"/>
  <c r="H137" i="4" l="1"/>
  <c r="I45" i="4"/>
  <c r="D153" i="6"/>
  <c r="D75" i="4" s="1"/>
  <c r="E36" i="6"/>
  <c r="AN83" i="6"/>
  <c r="W102" i="6"/>
  <c r="I143" i="4" s="1"/>
  <c r="AM97" i="6"/>
  <c r="W101" i="6" s="1"/>
  <c r="D48" i="4"/>
  <c r="D20" i="4"/>
  <c r="U142" i="6" l="1"/>
  <c r="U140" i="6"/>
  <c r="I142" i="4"/>
  <c r="I139" i="4"/>
  <c r="I140" i="4"/>
  <c r="J6" i="4"/>
  <c r="I141" i="4"/>
  <c r="W103" i="6"/>
  <c r="I144" i="4" s="1"/>
  <c r="AO83" i="6"/>
  <c r="AN97" i="6"/>
  <c r="C37" i="6"/>
  <c r="Q117" i="6"/>
  <c r="Q128" i="6" s="1"/>
  <c r="D43" i="4"/>
  <c r="D74" i="4"/>
  <c r="AP83" i="6" l="1"/>
  <c r="AO97" i="6"/>
  <c r="D77" i="4"/>
  <c r="D62" i="4"/>
  <c r="D50" i="4"/>
  <c r="B37" i="6"/>
  <c r="J44" i="4"/>
  <c r="J7" i="4"/>
  <c r="K6" i="4"/>
  <c r="J45" i="4" l="1"/>
  <c r="K45" i="4" s="1"/>
  <c r="K7" i="4"/>
  <c r="I137" i="4"/>
  <c r="K44" i="4"/>
  <c r="E37" i="6"/>
  <c r="Q109" i="6"/>
  <c r="Q129" i="6" s="1"/>
  <c r="Q108" i="6"/>
  <c r="Q116" i="6"/>
  <c r="Q111" i="6"/>
  <c r="AP97" i="6"/>
  <c r="X101" i="6" s="1"/>
  <c r="AQ83" i="6"/>
  <c r="X102" i="6"/>
  <c r="J143" i="4" s="1"/>
  <c r="V142" i="6" l="1"/>
  <c r="V140" i="6"/>
  <c r="D51" i="4"/>
  <c r="D52" i="4" s="1"/>
  <c r="Q131" i="6"/>
  <c r="Q137" i="6"/>
  <c r="J142" i="4"/>
  <c r="J139" i="4"/>
  <c r="J140" i="4"/>
  <c r="L6" i="4"/>
  <c r="J141" i="4"/>
  <c r="X103" i="6"/>
  <c r="J144" i="4" s="1"/>
  <c r="Q135" i="6"/>
  <c r="Q127" i="6"/>
  <c r="C38" i="6"/>
  <c r="AQ97" i="6"/>
  <c r="AR83" i="6"/>
  <c r="D136" i="4" l="1"/>
  <c r="D63" i="4"/>
  <c r="D135" i="4"/>
  <c r="D134" i="4"/>
  <c r="B38" i="6"/>
  <c r="L7" i="4"/>
  <c r="L44" i="4"/>
  <c r="AR97" i="6"/>
  <c r="AS83" i="6"/>
  <c r="D61" i="4"/>
  <c r="D64" i="4" l="1"/>
  <c r="AT83" i="6"/>
  <c r="Y102" i="6"/>
  <c r="K143" i="4" s="1"/>
  <c r="AS97" i="6"/>
  <c r="Y101" i="6" s="1"/>
  <c r="E38" i="6"/>
  <c r="L45" i="4"/>
  <c r="J137" i="4"/>
  <c r="W142" i="6" l="1"/>
  <c r="W140" i="6"/>
  <c r="K139" i="4"/>
  <c r="K140" i="4"/>
  <c r="M6" i="4"/>
  <c r="K141" i="4"/>
  <c r="Y103" i="6"/>
  <c r="K144" i="4" s="1"/>
  <c r="K142" i="4"/>
  <c r="C39" i="6"/>
  <c r="AU83" i="6"/>
  <c r="AT97" i="6"/>
  <c r="D88" i="4"/>
  <c r="D78" i="4"/>
  <c r="D89" i="4" l="1"/>
  <c r="D304" i="4"/>
  <c r="D81" i="4"/>
  <c r="D80" i="4"/>
  <c r="AV83" i="6"/>
  <c r="AU97" i="6"/>
  <c r="B39" i="6"/>
  <c r="E152" i="6"/>
  <c r="E19" i="4" s="1"/>
  <c r="M7" i="4"/>
  <c r="M44" i="4"/>
  <c r="E48" i="4" l="1"/>
  <c r="E20" i="4"/>
  <c r="F20" i="4" s="1"/>
  <c r="F19" i="4"/>
  <c r="K137" i="4"/>
  <c r="M45" i="4"/>
  <c r="E153" i="6"/>
  <c r="E75" i="4" s="1"/>
  <c r="E39" i="6"/>
  <c r="Z102" i="6"/>
  <c r="L143" i="4" s="1"/>
  <c r="AV97" i="6"/>
  <c r="Z101" i="6" s="1"/>
  <c r="AW83" i="6"/>
  <c r="D82" i="3"/>
  <c r="D83" i="3"/>
  <c r="E79" i="4"/>
  <c r="D93" i="4"/>
  <c r="D90" i="4"/>
  <c r="X142" i="6" l="1"/>
  <c r="X140" i="6"/>
  <c r="L139" i="4"/>
  <c r="L140" i="4"/>
  <c r="N6" i="4"/>
  <c r="L141" i="4"/>
  <c r="Z103" i="6"/>
  <c r="L144" i="4" s="1"/>
  <c r="L142" i="4"/>
  <c r="AW97" i="6"/>
  <c r="AX83" i="6"/>
  <c r="E74" i="4"/>
  <c r="E302" i="4"/>
  <c r="R117" i="6"/>
  <c r="R128" i="6" s="1"/>
  <c r="E43" i="4"/>
  <c r="F48" i="4"/>
  <c r="C40" i="6"/>
  <c r="B40" i="6" l="1"/>
  <c r="N7" i="4"/>
  <c r="N44" i="4"/>
  <c r="E50" i="4"/>
  <c r="E62" i="4"/>
  <c r="F43" i="4"/>
  <c r="AX97" i="6"/>
  <c r="AY83" i="6"/>
  <c r="E77" i="4"/>
  <c r="AY97" i="6" l="1"/>
  <c r="AA101" i="6" s="1"/>
  <c r="AA102" i="6"/>
  <c r="M143" i="4" s="1"/>
  <c r="N143" i="4" s="1"/>
  <c r="R116" i="6"/>
  <c r="R111" i="6"/>
  <c r="R109" i="6"/>
  <c r="R129" i="6" s="1"/>
  <c r="R108" i="6"/>
  <c r="F50" i="4"/>
  <c r="L137" i="4"/>
  <c r="N45" i="4"/>
  <c r="E40" i="6"/>
  <c r="Y142" i="6" l="1"/>
  <c r="Y140" i="6"/>
  <c r="E51" i="4"/>
  <c r="E52" i="4" s="1"/>
  <c r="E134" i="4" s="1"/>
  <c r="R131" i="6"/>
  <c r="R137" i="6"/>
  <c r="M139" i="4"/>
  <c r="N139" i="4" s="1"/>
  <c r="M140" i="4"/>
  <c r="N140" i="4" s="1"/>
  <c r="O6" i="4"/>
  <c r="M141" i="4"/>
  <c r="N141" i="4" s="1"/>
  <c r="M142" i="4"/>
  <c r="N142" i="4" s="1"/>
  <c r="AA103" i="6"/>
  <c r="M144" i="4" s="1"/>
  <c r="N144" i="4" s="1"/>
  <c r="R135" i="6"/>
  <c r="R127" i="6"/>
  <c r="C41" i="6"/>
  <c r="E136" i="4" l="1"/>
  <c r="E135" i="4" s="1"/>
  <c r="E63" i="4"/>
  <c r="F51" i="4"/>
  <c r="F52" i="4"/>
  <c r="E61" i="4"/>
  <c r="O7" i="4"/>
  <c r="O44" i="4"/>
  <c r="P6" i="4"/>
  <c r="Q6" i="4" s="1"/>
  <c r="B41" i="6"/>
  <c r="M137" i="4" l="1"/>
  <c r="P44" i="4"/>
  <c r="Q44" i="4" s="1"/>
  <c r="E41" i="6"/>
  <c r="O45" i="4"/>
  <c r="P45" i="4" s="1"/>
  <c r="Q45" i="4" s="1"/>
  <c r="P7" i="4"/>
  <c r="Q7" i="4" s="1"/>
  <c r="E64" i="4"/>
  <c r="N137" i="4" l="1"/>
  <c r="Z140" i="6"/>
  <c r="Z142" i="6"/>
  <c r="C42" i="6"/>
  <c r="E78" i="4"/>
  <c r="E88" i="4"/>
  <c r="E89" i="4" l="1"/>
  <c r="E304" i="4"/>
  <c r="E80" i="4"/>
  <c r="E81" i="4"/>
  <c r="B42" i="6"/>
  <c r="F152" i="6"/>
  <c r="G19" i="4" s="1"/>
  <c r="F153" i="6" l="1"/>
  <c r="F75" i="4" s="1"/>
  <c r="E42" i="6"/>
  <c r="G48" i="4"/>
  <c r="G20" i="4"/>
  <c r="E82" i="3"/>
  <c r="F79" i="4"/>
  <c r="E83" i="3"/>
  <c r="E93" i="4"/>
  <c r="E90" i="4"/>
  <c r="F302" i="4" l="1"/>
  <c r="S117" i="6"/>
  <c r="S128" i="6" s="1"/>
  <c r="G43" i="4"/>
  <c r="C43" i="6"/>
  <c r="F74" i="4"/>
  <c r="F77" i="4" l="1"/>
  <c r="B43" i="6"/>
  <c r="F62" i="4"/>
  <c r="G50" i="4"/>
  <c r="S116" i="6" l="1"/>
  <c r="S108" i="6"/>
  <c r="S111" i="6"/>
  <c r="S109" i="6"/>
  <c r="S129" i="6" s="1"/>
  <c r="E43" i="6"/>
  <c r="S131" i="6" l="1"/>
  <c r="S137" i="6"/>
  <c r="S135" i="6"/>
  <c r="S127" i="6"/>
  <c r="C44" i="6"/>
  <c r="B44" i="6" l="1"/>
  <c r="E44" i="6" l="1"/>
  <c r="C45" i="6" l="1"/>
  <c r="B45" i="6" l="1"/>
  <c r="G152" i="6"/>
  <c r="H19" i="4" s="1"/>
  <c r="H48" i="4" l="1"/>
  <c r="H20" i="4"/>
  <c r="G153" i="6"/>
  <c r="G75" i="4" s="1"/>
  <c r="G74" i="4" s="1"/>
  <c r="G77" i="4" s="1"/>
  <c r="E45" i="6"/>
  <c r="C46" i="6" l="1"/>
  <c r="T117" i="6"/>
  <c r="T128" i="6" s="1"/>
  <c r="H43" i="4"/>
  <c r="H50" i="4" l="1"/>
  <c r="G62" i="4"/>
  <c r="B46" i="6"/>
  <c r="E46" i="6" l="1"/>
  <c r="T116" i="6"/>
  <c r="T109" i="6"/>
  <c r="T129" i="6" s="1"/>
  <c r="T111" i="6"/>
  <c r="T108" i="6"/>
  <c r="G51" i="4" l="1"/>
  <c r="F136" i="4" s="1"/>
  <c r="T137" i="6"/>
  <c r="T131" i="6"/>
  <c r="T135" i="6"/>
  <c r="T127" i="6"/>
  <c r="C47" i="6"/>
  <c r="G52" i="4" l="1"/>
  <c r="F134" i="4" s="1"/>
  <c r="F63" i="4"/>
  <c r="F61" i="4"/>
  <c r="B47" i="6"/>
  <c r="F135" i="4"/>
  <c r="E47" i="6" l="1"/>
  <c r="F64" i="4"/>
  <c r="F88" i="4" l="1"/>
  <c r="F78" i="4"/>
  <c r="C48" i="6"/>
  <c r="F81" i="4" l="1"/>
  <c r="F80" i="4"/>
  <c r="B48" i="6"/>
  <c r="H152" i="6"/>
  <c r="I19" i="4" s="1"/>
  <c r="F304" i="4"/>
  <c r="F89" i="4"/>
  <c r="F93" i="4" l="1"/>
  <c r="F90" i="4"/>
  <c r="I48" i="4"/>
  <c r="I20" i="4"/>
  <c r="H153" i="6"/>
  <c r="H75" i="4" s="1"/>
  <c r="H74" i="4" s="1"/>
  <c r="H77" i="4" s="1"/>
  <c r="E48" i="6"/>
  <c r="F82" i="3"/>
  <c r="G79" i="4"/>
  <c r="F83" i="3"/>
  <c r="C49" i="6" l="1"/>
  <c r="U117" i="6"/>
  <c r="U128" i="6" s="1"/>
  <c r="I43" i="4"/>
  <c r="G302" i="4"/>
  <c r="H62" i="4" l="1"/>
  <c r="I50" i="4"/>
  <c r="B49" i="6"/>
  <c r="E49" i="6" l="1"/>
  <c r="U116" i="6"/>
  <c r="U108" i="6"/>
  <c r="U109" i="6"/>
  <c r="U129" i="6" s="1"/>
  <c r="U111" i="6"/>
  <c r="H51" i="4" l="1"/>
  <c r="H52" i="4" s="1"/>
  <c r="U137" i="6"/>
  <c r="U131" i="6"/>
  <c r="U127" i="6"/>
  <c r="U135" i="6"/>
  <c r="C50" i="6"/>
  <c r="G136" i="4" l="1"/>
  <c r="G135" i="4" s="1"/>
  <c r="G63" i="4"/>
  <c r="B50" i="6"/>
  <c r="G134" i="4"/>
  <c r="G61" i="4"/>
  <c r="E50" i="6" l="1"/>
  <c r="G64" i="4"/>
  <c r="G88" i="4" l="1"/>
  <c r="G78" i="4"/>
  <c r="C51" i="6"/>
  <c r="B51" i="6" l="1"/>
  <c r="I152" i="6"/>
  <c r="J19" i="4" s="1"/>
  <c r="G81" i="4"/>
  <c r="G80" i="4"/>
  <c r="G304" i="4"/>
  <c r="G89" i="4"/>
  <c r="G93" i="4" l="1"/>
  <c r="G90" i="4"/>
  <c r="H79" i="4"/>
  <c r="G82" i="3"/>
  <c r="G83" i="3"/>
  <c r="J48" i="4"/>
  <c r="J20" i="4"/>
  <c r="K20" i="4" s="1"/>
  <c r="K19" i="4"/>
  <c r="I153" i="6"/>
  <c r="I75" i="4" s="1"/>
  <c r="I74" i="4" s="1"/>
  <c r="I77" i="4" s="1"/>
  <c r="E51" i="6"/>
  <c r="C52" i="6" l="1"/>
  <c r="V117" i="6"/>
  <c r="V128" i="6" s="1"/>
  <c r="J43" i="4"/>
  <c r="K48" i="4"/>
  <c r="H302" i="4"/>
  <c r="I62" i="4" l="1"/>
  <c r="J50" i="4"/>
  <c r="K43" i="4"/>
  <c r="B52" i="6"/>
  <c r="E52" i="6" l="1"/>
  <c r="V116" i="6"/>
  <c r="V109" i="6"/>
  <c r="V129" i="6" s="1"/>
  <c r="V111" i="6"/>
  <c r="V108" i="6"/>
  <c r="K50" i="4"/>
  <c r="I51" i="4" l="1"/>
  <c r="I52" i="4" s="1"/>
  <c r="V137" i="6"/>
  <c r="V131" i="6"/>
  <c r="C53" i="6"/>
  <c r="V135" i="6"/>
  <c r="V127" i="6"/>
  <c r="H136" i="4" l="1"/>
  <c r="H63" i="4"/>
  <c r="B53" i="6"/>
  <c r="H134" i="4"/>
  <c r="H135" i="4"/>
  <c r="H61" i="4"/>
  <c r="H64" i="4" l="1"/>
  <c r="E53" i="6"/>
  <c r="H78" i="4" l="1"/>
  <c r="H88" i="4"/>
  <c r="C54" i="6"/>
  <c r="H304" i="4" l="1"/>
  <c r="H89" i="4"/>
  <c r="B54" i="6"/>
  <c r="J152" i="6"/>
  <c r="L19" i="4" s="1"/>
  <c r="H81" i="4"/>
  <c r="H80" i="4"/>
  <c r="L48" i="4" l="1"/>
  <c r="L20" i="4"/>
  <c r="J153" i="6"/>
  <c r="J75" i="4" s="1"/>
  <c r="J74" i="4" s="1"/>
  <c r="J77" i="4" s="1"/>
  <c r="E54" i="6"/>
  <c r="H93" i="4"/>
  <c r="H90" i="4"/>
  <c r="I79" i="4"/>
  <c r="H82" i="3"/>
  <c r="H83" i="3"/>
  <c r="C55" i="6" l="1"/>
  <c r="W117" i="6"/>
  <c r="W128" i="6" s="1"/>
  <c r="L43" i="4"/>
  <c r="I302" i="4"/>
  <c r="J62" i="4" l="1"/>
  <c r="L50" i="4"/>
  <c r="B55" i="6"/>
  <c r="W116" i="6" l="1"/>
  <c r="W111" i="6"/>
  <c r="W108" i="6"/>
  <c r="W109" i="6"/>
  <c r="W129" i="6" s="1"/>
  <c r="E55" i="6"/>
  <c r="W137" i="6" l="1"/>
  <c r="W131" i="6"/>
  <c r="W127" i="6"/>
  <c r="W135" i="6"/>
  <c r="C56" i="6"/>
  <c r="L51" i="4"/>
  <c r="J51" i="4"/>
  <c r="I136" i="4" l="1"/>
  <c r="I135" i="4" s="1"/>
  <c r="I63" i="4"/>
  <c r="I61" i="4" s="1"/>
  <c r="I64" i="4" s="1"/>
  <c r="J52" i="4"/>
  <c r="K51" i="4"/>
  <c r="J63" i="4"/>
  <c r="J61" i="4" s="1"/>
  <c r="J64" i="4" s="1"/>
  <c r="J136" i="4"/>
  <c r="J135" i="4" s="1"/>
  <c r="L52" i="4"/>
  <c r="B56" i="6"/>
  <c r="J88" i="4" l="1"/>
  <c r="J78" i="4"/>
  <c r="I134" i="4"/>
  <c r="K52" i="4"/>
  <c r="E56" i="6"/>
  <c r="J134" i="4"/>
  <c r="D10" i="5" s="1"/>
  <c r="I88" i="4"/>
  <c r="I78" i="4"/>
  <c r="I81" i="4" l="1"/>
  <c r="J81" i="4" s="1"/>
  <c r="I80" i="4"/>
  <c r="I304" i="4"/>
  <c r="I89" i="4"/>
  <c r="C57" i="6"/>
  <c r="J89" i="4"/>
  <c r="J93" i="4" s="1"/>
  <c r="J304" i="4"/>
  <c r="I93" i="4" l="1"/>
  <c r="I90" i="4"/>
  <c r="I83" i="3"/>
  <c r="I82" i="3"/>
  <c r="J79" i="4"/>
  <c r="J80" i="4" s="1"/>
  <c r="B57" i="6"/>
  <c r="K152" i="6"/>
  <c r="M19" i="4" s="1"/>
  <c r="M48" i="4" l="1"/>
  <c r="M20" i="4"/>
  <c r="K153" i="6"/>
  <c r="K75" i="4" s="1"/>
  <c r="K74" i="4" s="1"/>
  <c r="K77" i="4" s="1"/>
  <c r="E57" i="6"/>
  <c r="K79" i="4"/>
  <c r="J83" i="3"/>
  <c r="J82" i="3"/>
  <c r="J90" i="4"/>
  <c r="J302" i="4"/>
  <c r="K302" i="4" l="1"/>
  <c r="C58" i="6"/>
  <c r="X117" i="6"/>
  <c r="X128" i="6" s="1"/>
  <c r="M43" i="4"/>
  <c r="M50" i="4" l="1"/>
  <c r="K62" i="4"/>
  <c r="B58" i="6"/>
  <c r="E58" i="6" l="1"/>
  <c r="X116" i="6"/>
  <c r="X108" i="6"/>
  <c r="X109" i="6"/>
  <c r="X129" i="6" s="1"/>
  <c r="X111" i="6"/>
  <c r="M51" i="4" l="1"/>
  <c r="K136" i="4" s="1"/>
  <c r="K135" i="4" s="1"/>
  <c r="X137" i="6"/>
  <c r="X131" i="6"/>
  <c r="X127" i="6"/>
  <c r="X135" i="6"/>
  <c r="C59" i="6"/>
  <c r="M52" i="4" l="1"/>
  <c r="K134" i="4" s="1"/>
  <c r="K63" i="4"/>
  <c r="K61" i="4" s="1"/>
  <c r="K64" i="4" s="1"/>
  <c r="K88" i="4" s="1"/>
  <c r="B59" i="6"/>
  <c r="K78" i="4" l="1"/>
  <c r="K81" i="4"/>
  <c r="K80" i="4"/>
  <c r="K304" i="4"/>
  <c r="K89" i="4"/>
  <c r="E59" i="6"/>
  <c r="C60" i="6" l="1"/>
  <c r="K83" i="3"/>
  <c r="K82" i="3"/>
  <c r="L79" i="4"/>
  <c r="K93" i="4"/>
  <c r="K90" i="4"/>
  <c r="L302" i="4" l="1"/>
  <c r="B60" i="6"/>
  <c r="L152" i="6"/>
  <c r="N19" i="4" s="1"/>
  <c r="N48" i="4" l="1"/>
  <c r="N20" i="4"/>
  <c r="L153" i="6"/>
  <c r="L75" i="4" s="1"/>
  <c r="L74" i="4" s="1"/>
  <c r="L77" i="4" s="1"/>
  <c r="E60" i="6"/>
  <c r="C61" i="6" l="1"/>
  <c r="Y117" i="6"/>
  <c r="Y128" i="6" s="1"/>
  <c r="N43" i="4"/>
  <c r="L62" i="4" l="1"/>
  <c r="N50" i="4"/>
  <c r="B61" i="6"/>
  <c r="E61" i="6" l="1"/>
  <c r="Y111" i="6"/>
  <c r="Y109" i="6"/>
  <c r="Y129" i="6" s="1"/>
  <c r="Y116" i="6"/>
  <c r="Y108" i="6"/>
  <c r="N51" i="4" l="1"/>
  <c r="N52" i="4" s="1"/>
  <c r="L134" i="4" s="1"/>
  <c r="Y137" i="6"/>
  <c r="Y131" i="6"/>
  <c r="Y135" i="6"/>
  <c r="Y127" i="6"/>
  <c r="C62" i="6"/>
  <c r="L136" i="4" l="1"/>
  <c r="L135" i="4" s="1"/>
  <c r="L63" i="4"/>
  <c r="L61" i="4" s="1"/>
  <c r="L64" i="4" s="1"/>
  <c r="L88" i="4" s="1"/>
  <c r="B62" i="6"/>
  <c r="L78" i="4" l="1"/>
  <c r="L81" i="4"/>
  <c r="L80" i="4"/>
  <c r="L89" i="4"/>
  <c r="L304" i="4"/>
  <c r="E62" i="6"/>
  <c r="C63" i="6" l="1"/>
  <c r="M79" i="4"/>
  <c r="L83" i="3"/>
  <c r="L82" i="3"/>
  <c r="L93" i="4"/>
  <c r="L90" i="4"/>
  <c r="B63" i="6" l="1"/>
  <c r="M152" i="6"/>
  <c r="O19" i="4" s="1"/>
  <c r="M302" i="4"/>
  <c r="O48" i="4" l="1"/>
  <c r="O20" i="4"/>
  <c r="P20" i="4" s="1"/>
  <c r="Q20" i="4" s="1"/>
  <c r="P19" i="4"/>
  <c r="Q19" i="4" s="1"/>
  <c r="M153" i="6"/>
  <c r="M75" i="4" s="1"/>
  <c r="E63" i="6"/>
  <c r="C64" i="6" l="1"/>
  <c r="B64" i="6" s="1"/>
  <c r="E64" i="6" s="1"/>
  <c r="M74" i="4"/>
  <c r="N75" i="4"/>
  <c r="Z117" i="6"/>
  <c r="Z128" i="6" s="1"/>
  <c r="O43" i="4"/>
  <c r="P48" i="4"/>
  <c r="Q48" i="4" s="1"/>
  <c r="O50" i="4" l="1"/>
  <c r="M62" i="4"/>
  <c r="N62" i="4" s="1"/>
  <c r="P43" i="4"/>
  <c r="Q43" i="4" s="1"/>
  <c r="C65" i="6"/>
  <c r="B65" i="6" s="1"/>
  <c r="E65" i="6" s="1"/>
  <c r="M77" i="4"/>
  <c r="N77" i="4" s="1"/>
  <c r="N74" i="4"/>
  <c r="C66" i="6" l="1"/>
  <c r="B66" i="6" s="1"/>
  <c r="E66" i="6" s="1"/>
  <c r="Z116" i="6"/>
  <c r="Z109" i="6"/>
  <c r="Z129" i="6" s="1"/>
  <c r="Z111" i="6"/>
  <c r="Z108" i="6"/>
  <c r="P50" i="4"/>
  <c r="Q50" i="4" s="1"/>
  <c r="O51" i="4" l="1"/>
  <c r="M136" i="4" s="1"/>
  <c r="Z137" i="6"/>
  <c r="Z131" i="6"/>
  <c r="C67" i="6"/>
  <c r="B67" i="6" s="1"/>
  <c r="E67" i="6"/>
  <c r="Z127" i="6"/>
  <c r="Z135" i="6"/>
  <c r="M63" i="4" l="1"/>
  <c r="M61" i="4" s="1"/>
  <c r="O52" i="4"/>
  <c r="P52" i="4" s="1"/>
  <c r="Q52" i="4" s="1"/>
  <c r="P51" i="4"/>
  <c r="Q51" i="4" s="1"/>
  <c r="M134" i="4"/>
  <c r="N134" i="4" s="1"/>
  <c r="C68" i="6"/>
  <c r="B68" i="6" s="1"/>
  <c r="E68" i="6" s="1"/>
  <c r="M135" i="4"/>
  <c r="N135" i="4" s="1"/>
  <c r="N136" i="4"/>
  <c r="N63" i="4"/>
  <c r="C69" i="6" l="1"/>
  <c r="B69" i="6" s="1"/>
  <c r="E69" i="6" s="1"/>
  <c r="M64" i="4"/>
  <c r="N61" i="4"/>
  <c r="C70" i="6" l="1"/>
  <c r="B70" i="6" s="1"/>
  <c r="E70" i="6" s="1"/>
  <c r="M78" i="4"/>
  <c r="M88" i="4"/>
  <c r="N64" i="4"/>
  <c r="C71" i="6" l="1"/>
  <c r="B71" i="6" s="1"/>
  <c r="E71" i="6" s="1"/>
  <c r="N78" i="4"/>
  <c r="M81" i="4"/>
  <c r="M80" i="4"/>
  <c r="M89" i="4"/>
  <c r="M304" i="4"/>
  <c r="D99" i="4" s="1"/>
  <c r="D96" i="4"/>
  <c r="D98" i="4" s="1"/>
  <c r="C72" i="6" l="1"/>
  <c r="B72" i="6" s="1"/>
  <c r="E72" i="6" s="1"/>
  <c r="M93" i="4"/>
  <c r="D95" i="4" s="1"/>
  <c r="D97" i="4"/>
  <c r="M90" i="4"/>
  <c r="N302" i="4" s="1"/>
  <c r="M83" i="3"/>
  <c r="M82" i="3"/>
  <c r="N80" i="4"/>
  <c r="C73" i="6" l="1"/>
  <c r="B73" i="6" s="1"/>
  <c r="E73" i="6" s="1"/>
  <c r="C74" i="6" l="1"/>
  <c r="B74" i="6" s="1"/>
  <c r="E74" i="6" s="1"/>
  <c r="C75" i="6" l="1"/>
  <c r="B75" i="6" s="1"/>
  <c r="E75" i="6" s="1"/>
  <c r="C76" i="6" l="1"/>
  <c r="B76" i="6" s="1"/>
  <c r="E76" i="6" s="1"/>
  <c r="C77" i="6" l="1"/>
  <c r="B77" i="6" s="1"/>
  <c r="E77" i="6" s="1"/>
  <c r="C78" i="6" l="1"/>
  <c r="B78" i="6" s="1"/>
  <c r="E78" i="6" s="1"/>
  <c r="C79" i="6" l="1"/>
  <c r="B79" i="6" s="1"/>
  <c r="E79" i="6" s="1"/>
  <c r="C80" i="6" l="1"/>
  <c r="B80" i="6" s="1"/>
  <c r="E80" i="6" s="1"/>
  <c r="C81" i="6" l="1"/>
  <c r="B81" i="6" s="1"/>
  <c r="E81" i="6" s="1"/>
  <c r="C82" i="6" l="1"/>
  <c r="B82" i="6" s="1"/>
  <c r="E82" i="6" s="1"/>
  <c r="C83" i="6" l="1"/>
  <c r="B83" i="6" s="1"/>
  <c r="E83" i="6" s="1"/>
  <c r="C84" i="6" l="1"/>
  <c r="B84" i="6" s="1"/>
  <c r="E84" i="6" s="1"/>
  <c r="C85" i="6" l="1"/>
  <c r="B85" i="6" s="1"/>
  <c r="E85" i="6" s="1"/>
  <c r="C86" i="6" l="1"/>
  <c r="B86" i="6" s="1"/>
  <c r="E86" i="6" s="1"/>
  <c r="C87" i="6" l="1"/>
  <c r="B87" i="6" s="1"/>
  <c r="E87" i="6" s="1"/>
  <c r="C88" i="6" l="1"/>
  <c r="B88" i="6" s="1"/>
  <c r="E88" i="6" s="1"/>
  <c r="C89" i="6" l="1"/>
  <c r="B89" i="6" s="1"/>
  <c r="E89" i="6" s="1"/>
  <c r="C90" i="6" l="1"/>
  <c r="B90" i="6" s="1"/>
  <c r="E90" i="6" s="1"/>
  <c r="C91" i="6" l="1"/>
  <c r="B91" i="6" s="1"/>
  <c r="E91" i="6" s="1"/>
  <c r="C92" i="6" l="1"/>
  <c r="B92" i="6" s="1"/>
  <c r="E92" i="6" s="1"/>
  <c r="C93" i="6" l="1"/>
  <c r="B93" i="6" s="1"/>
  <c r="E93" i="6" s="1"/>
  <c r="C94" i="6" l="1"/>
  <c r="B94" i="6" s="1"/>
  <c r="E94" i="6" s="1"/>
  <c r="C95" i="6" l="1"/>
  <c r="B95" i="6" s="1"/>
  <c r="E95" i="6" s="1"/>
  <c r="C96" i="6" l="1"/>
  <c r="B96" i="6" s="1"/>
  <c r="E96" i="6" s="1"/>
  <c r="C97" i="6" l="1"/>
  <c r="B97" i="6" s="1"/>
  <c r="E97" i="6" s="1"/>
  <c r="C98" i="6" l="1"/>
  <c r="B98" i="6" s="1"/>
  <c r="E98" i="6" s="1"/>
  <c r="C99" i="6" l="1"/>
  <c r="B99" i="6" s="1"/>
  <c r="E99" i="6" s="1"/>
  <c r="C100" i="6" l="1"/>
  <c r="B100" i="6" s="1"/>
  <c r="E100" i="6" s="1"/>
  <c r="C101" i="6" l="1"/>
  <c r="B101" i="6" s="1"/>
  <c r="E101" i="6" s="1"/>
  <c r="C102" i="6" l="1"/>
  <c r="B102" i="6" s="1"/>
  <c r="E102" i="6" s="1"/>
  <c r="C103" i="6" l="1"/>
  <c r="B103" i="6" s="1"/>
  <c r="E103" i="6" s="1"/>
  <c r="C104" i="6" l="1"/>
  <c r="B104" i="6" s="1"/>
  <c r="E104" i="6" s="1"/>
  <c r="C105" i="6" l="1"/>
  <c r="B105" i="6" s="1"/>
  <c r="E105" i="6" s="1"/>
  <c r="C106" i="6" l="1"/>
  <c r="B106" i="6" s="1"/>
  <c r="E106" i="6" s="1"/>
  <c r="C107" i="6" l="1"/>
  <c r="B107" i="6" s="1"/>
  <c r="E107" i="6"/>
  <c r="C108" i="6" l="1"/>
  <c r="B108" i="6" s="1"/>
  <c r="E108" i="6" s="1"/>
  <c r="C109" i="6" l="1"/>
  <c r="B109" i="6" s="1"/>
  <c r="E109" i="6"/>
  <c r="C110" i="6" l="1"/>
  <c r="B110" i="6" s="1"/>
  <c r="E110" i="6" s="1"/>
  <c r="C111" i="6" l="1"/>
  <c r="B111" i="6" s="1"/>
  <c r="E111" i="6" s="1"/>
  <c r="C112" i="6" l="1"/>
  <c r="B112" i="6" s="1"/>
  <c r="E112" i="6" s="1"/>
  <c r="C113" i="6" l="1"/>
  <c r="B113" i="6" s="1"/>
  <c r="E113" i="6" s="1"/>
  <c r="C114" i="6" l="1"/>
  <c r="B114" i="6" s="1"/>
  <c r="E114" i="6" s="1"/>
  <c r="C115" i="6" l="1"/>
  <c r="B115" i="6" s="1"/>
  <c r="E115" i="6" s="1"/>
  <c r="C116" i="6" l="1"/>
  <c r="B116" i="6" s="1"/>
  <c r="E116" i="6" s="1"/>
  <c r="C117" i="6" l="1"/>
  <c r="B117" i="6" s="1"/>
  <c r="E117" i="6"/>
  <c r="C118" i="6" l="1"/>
  <c r="B118" i="6" s="1"/>
  <c r="E118" i="6" s="1"/>
  <c r="C119" i="6" l="1"/>
  <c r="B119" i="6" s="1"/>
  <c r="E119" i="6" s="1"/>
  <c r="C120" i="6" l="1"/>
  <c r="B120" i="6" s="1"/>
  <c r="E120" i="6" s="1"/>
  <c r="C121" i="6" l="1"/>
  <c r="B121" i="6" s="1"/>
  <c r="E121" i="6"/>
  <c r="C122" i="6" l="1"/>
  <c r="B122" i="6" s="1"/>
  <c r="E122" i="6"/>
  <c r="C123" i="6" l="1"/>
  <c r="B123" i="6" s="1"/>
  <c r="E123" i="6" s="1"/>
  <c r="C124" i="6" l="1"/>
  <c r="B124" i="6" s="1"/>
  <c r="E124" i="6" s="1"/>
  <c r="C125" i="6" l="1"/>
  <c r="B125" i="6" s="1"/>
  <c r="E125" i="6" s="1"/>
  <c r="C126" i="6" l="1"/>
  <c r="B126" i="6" s="1"/>
  <c r="E126" i="6" s="1"/>
  <c r="C127" i="6" l="1"/>
  <c r="B127" i="6" s="1"/>
  <c r="E127" i="6" s="1"/>
  <c r="C128" i="6" l="1"/>
  <c r="B128" i="6" s="1"/>
  <c r="E128" i="6" s="1"/>
  <c r="C129" i="6" l="1"/>
  <c r="B129" i="6" s="1"/>
  <c r="E129" i="6" s="1"/>
  <c r="C130" i="6" l="1"/>
  <c r="B130" i="6" s="1"/>
  <c r="E130" i="6" s="1"/>
  <c r="C131" i="6" l="1"/>
  <c r="B131" i="6" s="1"/>
  <c r="E131" i="6" s="1"/>
  <c r="C132" i="6" l="1"/>
  <c r="B132" i="6" s="1"/>
  <c r="E132" i="6" s="1"/>
  <c r="C133" i="6" l="1"/>
  <c r="B133" i="6" s="1"/>
  <c r="E133" i="6" s="1"/>
  <c r="C134" i="6" l="1"/>
  <c r="B134" i="6" s="1"/>
  <c r="E134" i="6" s="1"/>
  <c r="C135" i="6" l="1"/>
  <c r="B135" i="6" s="1"/>
  <c r="E135" i="6" s="1"/>
  <c r="C136" i="6" l="1"/>
  <c r="B136" i="6" s="1"/>
  <c r="E136" i="6" s="1"/>
  <c r="C137" i="6" l="1"/>
  <c r="B137" i="6" s="1"/>
  <c r="E137" i="6" s="1"/>
  <c r="C138" i="6" l="1"/>
  <c r="B138" i="6" s="1"/>
  <c r="E138" i="6" s="1"/>
  <c r="C139" i="6" l="1"/>
  <c r="B139" i="6" s="1"/>
  <c r="E139" i="6" s="1"/>
  <c r="C140" i="6" l="1"/>
  <c r="B140" i="6" s="1"/>
  <c r="E140" i="6" s="1"/>
  <c r="C141" i="6" l="1"/>
  <c r="B141" i="6" s="1"/>
  <c r="E141" i="6" s="1"/>
  <c r="C142" i="6" l="1"/>
  <c r="B142" i="6" s="1"/>
  <c r="E142" i="6" s="1"/>
  <c r="C143" i="6" l="1"/>
  <c r="B143" i="6" s="1"/>
  <c r="E143" i="6" s="1"/>
  <c r="C144" i="6" l="1"/>
  <c r="B144" i="6" s="1"/>
  <c r="E144" i="6" s="1"/>
  <c r="C145" i="6" l="1"/>
  <c r="B145" i="6" s="1"/>
  <c r="E145" i="6" s="1"/>
  <c r="C146" i="6" l="1"/>
  <c r="B146" i="6" s="1"/>
  <c r="E146" i="6" s="1"/>
  <c r="C147" i="6" l="1"/>
  <c r="B147" i="6" l="1"/>
  <c r="C26" i="6"/>
  <c r="B26" i="6" l="1"/>
  <c r="E14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Севастьянов Алексей</author>
  </authors>
  <commentList>
    <comment ref="E66" authorId="0" shapeId="0" xr:uid="{BC19C9BD-D1BA-42FC-8829-D8D9A7B5746E}">
      <text>
        <r>
          <rPr>
            <b/>
            <sz val="9"/>
            <color indexed="81"/>
            <rFont val="Tahoma"/>
            <family val="2"/>
            <charset val="204"/>
          </rPr>
          <t xml:space="preserve">АЭР: </t>
        </r>
        <r>
          <rPr>
            <sz val="9"/>
            <color indexed="81"/>
            <rFont val="Tahoma"/>
            <family val="2"/>
            <charset val="204"/>
          </rPr>
          <t xml:space="preserve">в какой год с момента старта Проекта закупается оборудование (Осуществляются капитальные вложения)?
Если капитальные вложения осуществлены </t>
        </r>
        <r>
          <rPr>
            <b/>
            <sz val="9"/>
            <color indexed="81"/>
            <rFont val="Tahoma"/>
            <family val="2"/>
            <charset val="204"/>
          </rPr>
          <t>До</t>
        </r>
        <r>
          <rPr>
            <sz val="9"/>
            <color indexed="81"/>
            <rFont val="Tahoma"/>
            <family val="2"/>
            <charset val="204"/>
          </rPr>
          <t xml:space="preserve"> получения статуса резидента, то выбирается 1-ый месяц 1-го года </t>
        </r>
      </text>
    </comment>
    <comment ref="F66" authorId="0" shapeId="0" xr:uid="{2EA341F2-AD0C-4338-8A92-DE2E4AD4CDC7}">
      <text>
        <r>
          <rPr>
            <b/>
            <sz val="9"/>
            <color indexed="81"/>
            <rFont val="Tahoma"/>
            <family val="2"/>
            <charset val="204"/>
          </rPr>
          <t xml:space="preserve">АЭР: </t>
        </r>
        <r>
          <rPr>
            <sz val="9"/>
            <color indexed="81"/>
            <rFont val="Tahoma"/>
            <family val="2"/>
            <charset val="204"/>
          </rPr>
          <t xml:space="preserve">в какой по счету месяц соответствующего года с момента старта Проекта закупается оборудование (Осуществляются капитальные вложения)?
Если капитальные вложения осуществлены До получения статуса резидента, то выбирается 1-ый месяц 1-го года 
</t>
        </r>
      </text>
    </comment>
    <comment ref="B90" authorId="0" shapeId="0" xr:uid="{50476367-1EDE-486B-9504-CFE70939E01D}">
      <text>
        <r>
          <rPr>
            <b/>
            <sz val="9"/>
            <color indexed="81"/>
            <rFont val="Tahoma"/>
            <family val="2"/>
            <charset val="204"/>
          </rPr>
          <t xml:space="preserve">АЭР: </t>
        </r>
        <r>
          <rPr>
            <sz val="9"/>
            <color indexed="81"/>
            <rFont val="Tahoma"/>
            <family val="2"/>
            <charset val="204"/>
          </rPr>
          <t xml:space="preserve">в этом столбце надо проставить коэффициенты, определяющие по мнению Заявителя важность соответствующего фактора по шкале от 0 до 100%, где 0% - абсолютно не важный фактор; 100% - очень важный фактор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Севастьянов Алексей</author>
  </authors>
  <commentList>
    <comment ref="M12" authorId="0" shapeId="0" xr:uid="{091744CB-05FB-41C9-9065-ECAE70C45F8D}">
      <text>
        <r>
          <rPr>
            <b/>
            <sz val="9"/>
            <color indexed="81"/>
            <rFont val="Tahoma"/>
            <family val="2"/>
            <charset val="204"/>
          </rPr>
          <t>Севастьянов Алексей:</t>
        </r>
        <r>
          <rPr>
            <sz val="9"/>
            <color indexed="81"/>
            <rFont val="Tahoma"/>
            <family val="2"/>
            <charset val="204"/>
          </rPr>
          <t xml:space="preserve">
Согласно Федеральному закону от 25.02.2022 №17-ФЗ</t>
        </r>
      </text>
    </comment>
    <comment ref="M13" authorId="0" shapeId="0" xr:uid="{AEF97449-1186-4750-8808-8B93E6313365}">
      <text>
        <r>
          <rPr>
            <b/>
            <sz val="9"/>
            <color indexed="81"/>
            <rFont val="Tahoma"/>
            <family val="2"/>
            <charset val="204"/>
          </rPr>
          <t>Севастьянов Алексей:</t>
        </r>
        <r>
          <rPr>
            <sz val="9"/>
            <color indexed="81"/>
            <rFont val="Tahoma"/>
            <family val="2"/>
            <charset val="204"/>
          </rPr>
          <t xml:space="preserve">
Согласно Федеральному закону от 25.02.2022 №17-ФЗ</t>
        </r>
      </text>
    </comment>
  </commentList>
</comments>
</file>

<file path=xl/sharedStrings.xml><?xml version="1.0" encoding="utf-8"?>
<sst xmlns="http://schemas.openxmlformats.org/spreadsheetml/2006/main" count="783" uniqueCount="395">
  <si>
    <t>прогноз инфляции годовой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</si>
  <si>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</si>
  <si>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</si>
  <si>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</si>
  <si>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</si>
  <si>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</si>
  <si>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</si>
  <si>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</si>
  <si>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</si>
  <si>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</si>
  <si>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</si>
  <si>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</si>
  <si>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</si>
  <si>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1 год</t>
  </si>
  <si>
    <t>2 год</t>
  </si>
  <si>
    <t>3 год</t>
  </si>
  <si>
    <t>Прогноз создания рабочих мест</t>
  </si>
  <si>
    <t>уровень индексации оплаты труда, ежегодный, %</t>
  </si>
  <si>
    <t>Данные для расчета ежегодной арендной платы</t>
  </si>
  <si>
    <t>система налогообложения</t>
  </si>
  <si>
    <t>УСНО (6% от дохода)</t>
  </si>
  <si>
    <t>УСНО (15% от прибыли)</t>
  </si>
  <si>
    <t>ВЫБОР НАЛОГООБЛОЖЕНИЯ</t>
  </si>
  <si>
    <t>Удельные материальные затраты на 1 ед. продукции/услуг, руб.</t>
  </si>
  <si>
    <t>Производство</t>
  </si>
  <si>
    <t>Интернет и телефония</t>
  </si>
  <si>
    <t>Банковское обслуживание</t>
  </si>
  <si>
    <t>Обеспечение работы офиса (канцелярские товары, вода/чай/кофе, прочее)</t>
  </si>
  <si>
    <t>Оплата услуг сторонних организаций (разработка, логистика, консалтинг)</t>
  </si>
  <si>
    <t>Почтовые расходы</t>
  </si>
  <si>
    <t>Материальные затраты</t>
  </si>
  <si>
    <t>Отчисления во внебюджетные фонды</t>
  </si>
  <si>
    <t>Аренда офиса в Инкубаторе</t>
  </si>
  <si>
    <t>Аренда производственных помещений</t>
  </si>
  <si>
    <t>Потребность в кредите для старта проекта</t>
  </si>
  <si>
    <t>сумма кредита, руб.</t>
  </si>
  <si>
    <t>срок кредита, мес.</t>
  </si>
  <si>
    <t>процентная ставка годовых, %</t>
  </si>
  <si>
    <t>Привлечение собственного капитала для старта проекта</t>
  </si>
  <si>
    <t>Сумма вложений инвестора, руб.</t>
  </si>
  <si>
    <t>Расходы на рекламу и продвижение</t>
  </si>
  <si>
    <t>ВНЕБЮДЖЕТНЫЕ ФОНДЫ</t>
  </si>
  <si>
    <t>ПФ страховая часть</t>
  </si>
  <si>
    <t>ФФОМС</t>
  </si>
  <si>
    <t>ФСС</t>
  </si>
  <si>
    <t>ФСС от несчастных случаев на производстве</t>
  </si>
  <si>
    <t>Номер заявляемого лота</t>
  </si>
  <si>
    <t>Общая площадь офиса, кв.м</t>
  </si>
  <si>
    <t>отсрочка по выплате основной суммы долга, мес.</t>
  </si>
  <si>
    <t>месяц</t>
  </si>
  <si>
    <t>тело долга</t>
  </si>
  <si>
    <t>проценты по долгу</t>
  </si>
  <si>
    <t>сумма платежа</t>
  </si>
  <si>
    <t>остаток долга</t>
  </si>
  <si>
    <t>ВСЕГО ЗА ПЕРИОД</t>
  </si>
  <si>
    <t>Затраты всего, в т.ч.</t>
  </si>
  <si>
    <t>зарплата персонала</t>
  </si>
  <si>
    <t>отчисления во внебюджетные фонды</t>
  </si>
  <si>
    <t>амортизационные отчисления</t>
  </si>
  <si>
    <t>материалы и комплектующие</t>
  </si>
  <si>
    <t>прочие затраты</t>
  </si>
  <si>
    <t>Прибыль до налогообложения</t>
  </si>
  <si>
    <t>Чистая прибыль</t>
  </si>
  <si>
    <t>1 кв-л</t>
  </si>
  <si>
    <t>2 кв-л</t>
  </si>
  <si>
    <t>3 кв-л</t>
  </si>
  <si>
    <t>4 кв-л</t>
  </si>
  <si>
    <t xml:space="preserve">1 год </t>
  </si>
  <si>
    <t>ИТОГО 1 год</t>
  </si>
  <si>
    <t xml:space="preserve">2 год </t>
  </si>
  <si>
    <t xml:space="preserve">3 год </t>
  </si>
  <si>
    <t>ИТОГО 2 год</t>
  </si>
  <si>
    <t>ИТОГО 3 год</t>
  </si>
  <si>
    <t>ВСЕГО за 3 года</t>
  </si>
  <si>
    <t>Выручка от продаж</t>
  </si>
  <si>
    <t>Амортизационные отчисления</t>
  </si>
  <si>
    <t>операционная деятельность</t>
  </si>
  <si>
    <t>денежный приток:</t>
  </si>
  <si>
    <t>денежный отток:</t>
  </si>
  <si>
    <t>налоги</t>
  </si>
  <si>
    <t>Сальдо операционных потоков</t>
  </si>
  <si>
    <t xml:space="preserve">инвестиционная деятельность </t>
  </si>
  <si>
    <t>капитальные вложения</t>
  </si>
  <si>
    <t>Сальдо инвестиционных потоков</t>
  </si>
  <si>
    <t>финансовая деятельность</t>
  </si>
  <si>
    <t>Сальдо финансовых потоков</t>
  </si>
  <si>
    <t>ИТОГО САЛЬДО ДЕНЕЖНЫХ ПОТОКОВ</t>
  </si>
  <si>
    <t>средства на начало периода</t>
  </si>
  <si>
    <t>средства на конец периода</t>
  </si>
  <si>
    <t>Сальдо денежных потоков нарастающим итогом</t>
  </si>
  <si>
    <t>Показатель</t>
  </si>
  <si>
    <t>Номенклатура производимой продукции/услуг</t>
  </si>
  <si>
    <t>ИТОГО</t>
  </si>
  <si>
    <t>Номенклатура затрат</t>
  </si>
  <si>
    <t>Прогноз прочих текущих затрат, руб.</t>
  </si>
  <si>
    <t>Затраты на оплату труда</t>
  </si>
  <si>
    <t>Арендные платежи, в т.ч.:</t>
  </si>
  <si>
    <t>ИТОГО ЗАТРАТЫ</t>
  </si>
  <si>
    <t>Проценты по кредиту</t>
  </si>
  <si>
    <t>Показатели</t>
  </si>
  <si>
    <t>выручка от продаж</t>
  </si>
  <si>
    <t>текущие затраты</t>
  </si>
  <si>
    <t>Кредит</t>
  </si>
  <si>
    <t>Возврат кредитных средств</t>
  </si>
  <si>
    <t>Займ учредителя</t>
  </si>
  <si>
    <t>Возврат займов учредителя</t>
  </si>
  <si>
    <t>наличие кассового разрыва</t>
  </si>
  <si>
    <t>Квартальная ставка дисконтирования</t>
  </si>
  <si>
    <t>Коэффициент дисконтирования</t>
  </si>
  <si>
    <t>Ключевая ставка ЦБ РФ</t>
  </si>
  <si>
    <t xml:space="preserve">Средневзвешенная стоимость капитала WACC = </t>
  </si>
  <si>
    <t xml:space="preserve">Чистая приведенная стоимость капитала NPV = </t>
  </si>
  <si>
    <t xml:space="preserve">Внутренняя норма рентабельности IRR = </t>
  </si>
  <si>
    <t xml:space="preserve">Простая бухгалтерская норма рентабельности ARR = </t>
  </si>
  <si>
    <t>Период окупаемости проекта PBP =</t>
  </si>
  <si>
    <t>Дисконтированный период окупаемости проекта DPBP =</t>
  </si>
  <si>
    <t>Дисконтированный денежный поток, тыс. руб.</t>
  </si>
  <si>
    <t>Денежный поток инвестиционной деятельности, тыс. руб.</t>
  </si>
  <si>
    <t>Денежный поток операционной деятельности, тыс. руб.</t>
  </si>
  <si>
    <t>Совокупный денежный поток, тыс. руб.</t>
  </si>
  <si>
    <t>Денежный поток нарастающим итогом, тыс. руб.</t>
  </si>
  <si>
    <t>Дисконтированный денежный поток инвестиционной деятельности, тыс. руб.</t>
  </si>
  <si>
    <t>Дисконтированный денежный поток операционной деятельности, тыс. руб.</t>
  </si>
  <si>
    <t>Должность по штатному расписанию</t>
  </si>
  <si>
    <t>Номенклатура прочих затрат</t>
  </si>
  <si>
    <t>Общие данные по проекту</t>
  </si>
  <si>
    <t>Период</t>
  </si>
  <si>
    <t>1 кв. 1 года</t>
  </si>
  <si>
    <t>2 кв. 1 года</t>
  </si>
  <si>
    <t>3 кв. 1 года</t>
  </si>
  <si>
    <t>4 кв. 1 года</t>
  </si>
  <si>
    <t>1 кв. 2 года</t>
  </si>
  <si>
    <t>2 кв. 2 года</t>
  </si>
  <si>
    <t>3 кв. 2 года</t>
  </si>
  <si>
    <t>4 кв. 2 года</t>
  </si>
  <si>
    <t>1 кв. 3 года</t>
  </si>
  <si>
    <t>2 кв. 3 года</t>
  </si>
  <si>
    <t>3 кв. 3 года</t>
  </si>
  <si>
    <t>4 кв. 3 года</t>
  </si>
  <si>
    <t>предъинвест. стадия</t>
  </si>
  <si>
    <t>Cash-Flow</t>
  </si>
  <si>
    <t>Плановые показатели</t>
  </si>
  <si>
    <t>I квартал 1 года</t>
  </si>
  <si>
    <t>II квартал 1 года</t>
  </si>
  <si>
    <t>III квартал 1 года</t>
  </si>
  <si>
    <t>IV квартал 1 года</t>
  </si>
  <si>
    <t>I квартал 2 года</t>
  </si>
  <si>
    <t>II квартал 2 года</t>
  </si>
  <si>
    <t>III квартал 2 года</t>
  </si>
  <si>
    <t>IV квартал 2 года</t>
  </si>
  <si>
    <t>I квартал 3 года</t>
  </si>
  <si>
    <t>II квартал 3 года</t>
  </si>
  <si>
    <t>III квартал 3 года</t>
  </si>
  <si>
    <t>IV квартал 3 года</t>
  </si>
  <si>
    <t>Налоги и отчисления во внебюджетные фонды, в т.ч.:</t>
  </si>
  <si>
    <t>НДС</t>
  </si>
  <si>
    <t>Отчисления в ФФОМС</t>
  </si>
  <si>
    <t>Отчисления в ФСС</t>
  </si>
  <si>
    <t>Отчисления в ФСС от несчастных случаев на производстве</t>
  </si>
  <si>
    <t>Средняя заработная плата на предприятии, тыс. руб. в мес.</t>
  </si>
  <si>
    <t>Численность, чел.</t>
  </si>
  <si>
    <t>Поступления, тыс. руб.</t>
  </si>
  <si>
    <t>Чистая прибыль, тыс. руб.</t>
  </si>
  <si>
    <t>Объем инвестиций/затрат на реализацию проекта (нарастающим итогом), тыс. руб.</t>
  </si>
  <si>
    <t>НДФЛ сотрудников</t>
  </si>
  <si>
    <t>Периоды</t>
  </si>
  <si>
    <t xml:space="preserve">Наименование резидента: </t>
  </si>
  <si>
    <t>Наименование показателя</t>
  </si>
  <si>
    <t>Единица измерения</t>
  </si>
  <si>
    <t>Согласно план графику</t>
  </si>
  <si>
    <t>Фактически</t>
  </si>
  <si>
    <t>Пояснения в случае расхождения прогнозных и фактических данных</t>
  </si>
  <si>
    <t>Численность рабочего коллектива</t>
  </si>
  <si>
    <t>Выручка за отчетный период</t>
  </si>
  <si>
    <t>Чистая прибыль за отчетный период</t>
  </si>
  <si>
    <t>Объем инвестиций/затрат на реализацию проекта (отметить галочкой, указать сумму и источники)</t>
  </si>
  <si>
    <t>Отметка</t>
  </si>
  <si>
    <t>собственные</t>
  </si>
  <si>
    <t>займы учредителей</t>
  </si>
  <si>
    <t>гранты</t>
  </si>
  <si>
    <t>субсидии</t>
  </si>
  <si>
    <t>Основной рынок сбыта</t>
  </si>
  <si>
    <t>Пояснительная записка о ходе реализации проекта</t>
  </si>
  <si>
    <t>Стадия проекта</t>
  </si>
  <si>
    <t>Идея</t>
  </si>
  <si>
    <t>НИОКР</t>
  </si>
  <si>
    <t>Внедрение</t>
  </si>
  <si>
    <t>Краткое описание достижений за прошедший период</t>
  </si>
  <si>
    <t>Итоги проведенных мероприятий (количество заключенных договоров, соглашений, привлеченных клиентов и т.д.)</t>
  </si>
  <si>
    <t>Планируемые мероприятия(встречи, выставки, презентации, конференции предприятия)</t>
  </si>
  <si>
    <t>Руководитель организации:</t>
  </si>
  <si>
    <t>подпись</t>
  </si>
  <si>
    <t>М.П.</t>
  </si>
  <si>
    <t>Наименование заявителя</t>
  </si>
  <si>
    <t xml:space="preserve"> </t>
  </si>
  <si>
    <t>Система налогообложения</t>
  </si>
  <si>
    <t>кредиты</t>
  </si>
  <si>
    <t>тыс. руб.</t>
  </si>
  <si>
    <t>Налоги, поступающие в федеральный бюджет, в т.ч.:</t>
  </si>
  <si>
    <t>Налоги, поступающие в региональный бюджет, в т.ч.:</t>
  </si>
  <si>
    <t>Налоги, поступающие в муниципальный бюджет, в т.ч.:</t>
  </si>
  <si>
    <t>85% от НДФЛ</t>
  </si>
  <si>
    <t>15% от НДФЛ</t>
  </si>
  <si>
    <t>Отчисления во внебюджетные фонды:</t>
  </si>
  <si>
    <t>№ п/п</t>
  </si>
  <si>
    <t xml:space="preserve">Среднемесячная заработная плата на предприятии </t>
  </si>
  <si>
    <r>
      <t>Примечание</t>
    </r>
    <r>
      <rPr>
        <sz val="12"/>
        <color rgb="FF000000"/>
        <rFont val="Times New Roman"/>
        <family val="1"/>
        <charset val="204"/>
      </rPr>
      <t>: в случае расхождения прогнозных и фактических показателей предоставляется пояснительная записка по каждому факту расхождения.</t>
    </r>
  </si>
  <si>
    <t>Ф.И.О.</t>
  </si>
  <si>
    <t>период по бизнес-плану</t>
  </si>
  <si>
    <t>Период проекта в соответствии с бизнес-планом:</t>
  </si>
  <si>
    <t>человек</t>
  </si>
  <si>
    <t>Оснащенность предприятия (в % от заявленного в бизнес плане на данном этапе)</t>
  </si>
  <si>
    <t>Отчет резидента  бизнес инкубатора о реализации  бизнес – плана за __ квартал 20__ г.</t>
  </si>
  <si>
    <t xml:space="preserve">Отчисления в Пенсионный фонд </t>
  </si>
  <si>
    <t>Отчисления в Пенсионный фонд</t>
  </si>
  <si>
    <t>Необходимая поддержка проекту со стороны АЭР</t>
  </si>
  <si>
    <t>Меры поддержки СМСП</t>
  </si>
  <si>
    <t>Повышение квалификации сотрудников</t>
  </si>
  <si>
    <t>Косультационная поддержка по стратегии продвижения и маркетинга</t>
  </si>
  <si>
    <t>Помощь в ведении бухгалтерского и налогового учета</t>
  </si>
  <si>
    <t>Помощь в юридическом сопровождении деятельности</t>
  </si>
  <si>
    <t>Поддержка в инновационном развитии и патентовании</t>
  </si>
  <si>
    <t>Поддержка в экспортном ориентировании и продвижении</t>
  </si>
  <si>
    <t>Консультационная поддержка в привлечении льготного финансирования</t>
  </si>
  <si>
    <t>Другой тип поддержки (отметить ниже):</t>
  </si>
  <si>
    <t>Прочие расходы</t>
  </si>
  <si>
    <t xml:space="preserve">     // необходимо выбрать из списка</t>
  </si>
  <si>
    <t>ПРИМЕЧАНИЕ: В МОДЕЛИ ЗАНОСИТЬ ДАННЫЕ В ЯЧЕЙКИ, ВЫДЕЛЕННЫЕ ЦВЕТОМ. ПРИ ОТСУТСТВИИ ПОКАЗАТЕЛЯ - ПРОСТАВИТЬ НОЛЬ</t>
  </si>
  <si>
    <t>Патент</t>
  </si>
  <si>
    <t>ИТОГО ПО ПРОЕКТУ</t>
  </si>
  <si>
    <t>срок кредита, лет</t>
  </si>
  <si>
    <t xml:space="preserve">   // Расчет возможен для кредитов длительностью до 10 лет</t>
  </si>
  <si>
    <t>Расчет платежей по кредиту в тыс. руб.</t>
  </si>
  <si>
    <t>сумма кредита, тыс. руб.</t>
  </si>
  <si>
    <t>ОСНО (25% от прибыли)</t>
  </si>
  <si>
    <t>ПСН (Патент)</t>
  </si>
  <si>
    <t>НПД (6%)</t>
  </si>
  <si>
    <t>НПД (4%)</t>
  </si>
  <si>
    <t>проценты</t>
  </si>
  <si>
    <t>средства учредителя</t>
  </si>
  <si>
    <t>кредитные средства</t>
  </si>
  <si>
    <t>величина</t>
  </si>
  <si>
    <t>доля</t>
  </si>
  <si>
    <t>цена</t>
  </si>
  <si>
    <t>Получение беспроцентного займа учредителя, тыс. руб.</t>
  </si>
  <si>
    <t>Возврат беспроцентного займа учредителя, тыс. руб.</t>
  </si>
  <si>
    <t>Прогноз получения проектом займов учредителя для покрытия кассовых разрывов, тыс. руб.</t>
  </si>
  <si>
    <t>сумма кассового разрыва, 
тыс. руб.</t>
  </si>
  <si>
    <t>Налоговые ставки</t>
  </si>
  <si>
    <t>Федеральный бюджет</t>
  </si>
  <si>
    <t>Бюджет региона</t>
  </si>
  <si>
    <t>Мунициплаьный бюджет</t>
  </si>
  <si>
    <t>Прибыль</t>
  </si>
  <si>
    <t>УСН</t>
  </si>
  <si>
    <t>НДФЛ</t>
  </si>
  <si>
    <t>Прибыль IT</t>
  </si>
  <si>
    <t xml:space="preserve">  15 % / 6 %</t>
  </si>
  <si>
    <t>ОСНО для IT (5% от прибыли)</t>
  </si>
  <si>
    <t xml:space="preserve">  // сумма патента в год в рублях (если выбрана система налогообложения "патент")</t>
  </si>
  <si>
    <r>
      <t xml:space="preserve">Сумма арендных платежей в месяц за </t>
    </r>
    <r>
      <rPr>
        <b/>
        <sz val="12"/>
        <color theme="1"/>
        <rFont val="Times New Roman"/>
        <family val="1"/>
        <charset val="204"/>
      </rPr>
      <t>Первый</t>
    </r>
    <r>
      <rPr>
        <sz val="12"/>
        <color theme="1"/>
        <rFont val="Times New Roman"/>
        <family val="1"/>
        <charset val="204"/>
      </rPr>
      <t xml:space="preserve"> год, руб.</t>
    </r>
  </si>
  <si>
    <r>
      <rPr>
        <b/>
        <sz val="12"/>
        <color theme="1"/>
        <rFont val="Times New Roman"/>
        <family val="1"/>
        <charset val="204"/>
      </rPr>
      <t>Номенклатура</t>
    </r>
    <r>
      <rPr>
        <sz val="12"/>
        <color theme="1"/>
        <rFont val="Times New Roman"/>
        <family val="1"/>
        <charset val="204"/>
      </rPr>
      <t xml:space="preserve"> (Наименование продукции/услуг)</t>
    </r>
  </si>
  <si>
    <t>Цена в 1-ый год реализации, руб.</t>
  </si>
  <si>
    <t>Объем производства и реализации в 1-ый год</t>
  </si>
  <si>
    <t>Объем производства и реализации в 2-ой год</t>
  </si>
  <si>
    <t>Объем производства и реализации в 3-ий год</t>
  </si>
  <si>
    <t>1 продукция</t>
  </si>
  <si>
    <t>2 продукция</t>
  </si>
  <si>
    <t>3 продукция</t>
  </si>
  <si>
    <t>4 продукция</t>
  </si>
  <si>
    <t>5 продукция</t>
  </si>
  <si>
    <t>1 услуга</t>
  </si>
  <si>
    <t>2 услуга</t>
  </si>
  <si>
    <t>3 услуга</t>
  </si>
  <si>
    <t>4 услуга</t>
  </si>
  <si>
    <t>5 услуга</t>
  </si>
  <si>
    <t>Количество нанимаемых сотрудников в 1-ый год</t>
  </si>
  <si>
    <t>Количество нанимаемых сотрудников в 2-ой год</t>
  </si>
  <si>
    <t>Количество нанимаемых сотрудников в 3-ий год</t>
  </si>
  <si>
    <t>1 должность</t>
  </si>
  <si>
    <t>2 должность</t>
  </si>
  <si>
    <t>3 должность</t>
  </si>
  <si>
    <t>4 должность</t>
  </si>
  <si>
    <t>5 должность</t>
  </si>
  <si>
    <t>6 должность</t>
  </si>
  <si>
    <t>7 должность</t>
  </si>
  <si>
    <t>8 должность</t>
  </si>
  <si>
    <t>9 должность</t>
  </si>
  <si>
    <t>10 должность</t>
  </si>
  <si>
    <t>Аренда производственных помещений (при наличии)</t>
  </si>
  <si>
    <t>Ежемесячная зарплата 
в Первый год проекта, руб. в мес.</t>
  </si>
  <si>
    <t>Прогноз объемов производства товаров/услуг, в нат. показателях</t>
  </si>
  <si>
    <t>год закупки</t>
  </si>
  <si>
    <t>год</t>
  </si>
  <si>
    <t xml:space="preserve">цена </t>
  </si>
  <si>
    <t>срок амортизации</t>
  </si>
  <si>
    <t>Прогноз Капитальных вложений (инвестиционные затраты, руб.)</t>
  </si>
  <si>
    <t xml:space="preserve">Наименование капитальных вложений </t>
  </si>
  <si>
    <t>Стоимость, руб.</t>
  </si>
  <si>
    <t>Срок амортизации, лет</t>
  </si>
  <si>
    <t>Год закупки</t>
  </si>
  <si>
    <t>Месяц закупки</t>
  </si>
  <si>
    <t>1 кап.вложение</t>
  </si>
  <si>
    <t>2 кап.вложение</t>
  </si>
  <si>
    <t>3 кап.вложение</t>
  </si>
  <si>
    <t>4 кап.вложение</t>
  </si>
  <si>
    <t>5 кап.вложение</t>
  </si>
  <si>
    <t>6 кап.вложение</t>
  </si>
  <si>
    <t>7 кап.вложение</t>
  </si>
  <si>
    <t>8 кап.вложение</t>
  </si>
  <si>
    <t>9 кап.вложение</t>
  </si>
  <si>
    <t>10 кап.вложение</t>
  </si>
  <si>
    <t>Осуществление кап.вложения</t>
  </si>
  <si>
    <t>Амортизация</t>
  </si>
  <si>
    <t>Вложения в первоначальные оборотные активы
и финансирование затрат</t>
  </si>
  <si>
    <t>Капитальные вложения</t>
  </si>
  <si>
    <t>объем производства, шт.</t>
  </si>
  <si>
    <t>Штатная численность помесячно</t>
  </si>
  <si>
    <t>Зарплата, руб.</t>
  </si>
  <si>
    <t>Зарплата, тыс. руб.</t>
  </si>
  <si>
    <t>Коэффициент индексации</t>
  </si>
  <si>
    <t>ВСЕГО 
за 3 года</t>
  </si>
  <si>
    <t>Таблица - Структура затрат по проекту, тыс. руб.</t>
  </si>
  <si>
    <t>Таблица - Прогноз доходов по проекту, тыс. руб.</t>
  </si>
  <si>
    <t>Таблица - Прогноз финансовых результатов поквартальный, тыс. руб.</t>
  </si>
  <si>
    <t>Налоги</t>
  </si>
  <si>
    <t>Таблица - Прогноз движения денежных средств, тыс. руб.</t>
  </si>
  <si>
    <t>Таблица - Прогноз показателей эффективности проекта</t>
  </si>
  <si>
    <t>Таблица - План-график показателей проекта, тыс. руб.</t>
  </si>
  <si>
    <t>Расчет НДС</t>
  </si>
  <si>
    <t>численность на конец квартала</t>
  </si>
  <si>
    <t>средняя зарплата за квартал</t>
  </si>
  <si>
    <t>Ключевые факторы успеха компании</t>
  </si>
  <si>
    <t>Факторы</t>
  </si>
  <si>
    <t>Вес фактора, %</t>
  </si>
  <si>
    <t>Ваш проект</t>
  </si>
  <si>
    <t>Итоговая позиция</t>
  </si>
  <si>
    <t>Таблица - Ключевые факторы успеха компании</t>
  </si>
  <si>
    <t>Рисунок - Cash Flow проекта</t>
  </si>
  <si>
    <t>1 фактор (Проставить наименование)</t>
  </si>
  <si>
    <t>2 фактор (Проставить наименование)</t>
  </si>
  <si>
    <t>3 фактор (Проставить наименование)</t>
  </si>
  <si>
    <t>4 фактор (Проставить наименование)</t>
  </si>
  <si>
    <t>5 фактор (Проставить наименование)</t>
  </si>
  <si>
    <t>Наименование Конкурента 1</t>
  </si>
  <si>
    <t>Наименование Конкурента 2</t>
  </si>
  <si>
    <t>Наименование Конкурента 3</t>
  </si>
  <si>
    <t>В данных столбцах необходимо проставить степень проявления соответствующего фактора у Вашего Проекта и у Ваших конкурентов по 10-бальной шкале, где 0 - отсутствие соответствующего фактора успеха, 10 - максимальное проявление фактора. Оцена проставляется по усмотрению Заявителя</t>
  </si>
  <si>
    <t>Рисунок - Матрица рисков</t>
  </si>
  <si>
    <t>Качественный анализ рисков</t>
  </si>
  <si>
    <t>Рисковое событие</t>
  </si>
  <si>
    <t>1 Наименование рискового события</t>
  </si>
  <si>
    <t>2 Наименование рискового события</t>
  </si>
  <si>
    <t>3 Наименование рискового события</t>
  </si>
  <si>
    <t>4 Наименование рискового события</t>
  </si>
  <si>
    <t>5 Наименование рискового события</t>
  </si>
  <si>
    <t>6 Наименование рискового события</t>
  </si>
  <si>
    <t>7 Наименование рискового события</t>
  </si>
  <si>
    <t>8 Наименование рискового события</t>
  </si>
  <si>
    <t>9 Наименование рискового события</t>
  </si>
  <si>
    <t>10 Наименование рискового события</t>
  </si>
  <si>
    <t>Код события на матрице рисков</t>
  </si>
  <si>
    <t>РИСК 1</t>
  </si>
  <si>
    <t>РИСК 4</t>
  </si>
  <si>
    <t>РИСК 5</t>
  </si>
  <si>
    <t>РИСК 6</t>
  </si>
  <si>
    <t>РИСК 7</t>
  </si>
  <si>
    <t>РИСК 8</t>
  </si>
  <si>
    <t>РИСК 9</t>
  </si>
  <si>
    <t>РИСК 2</t>
  </si>
  <si>
    <t>РИСК 3</t>
  </si>
  <si>
    <t>РИСК 10</t>
  </si>
  <si>
    <t>** где 0,01 – воздействие минимальное, 0,99 - реализация риска приведет к катастрофическим последствиям для Проекта</t>
  </si>
  <si>
    <t>* где 0,01 – это точно не произойдет, 0,99 – произойдет со сто процентной вероятностью</t>
  </si>
  <si>
    <t>Вероятность наступления (от 0,01 до 0,99) *</t>
  </si>
  <si>
    <t>Воздействие на проект (от 0,01 до 0,99) **</t>
  </si>
  <si>
    <t>ДЛЯ УСН</t>
  </si>
  <si>
    <t>АУСН (8% с дохода)</t>
  </si>
  <si>
    <t>АУСН (20% от прибыли)</t>
  </si>
  <si>
    <t>АУСН 8%</t>
  </si>
  <si>
    <t>АУСН 20%</t>
  </si>
  <si>
    <t xml:space="preserve">с 2026 года, если доход превысит 20 млн рублей, придётся платить НДС. В последующие годы порог будут снижать: в 2027 году — до 15 млн рублей, в 2028 году — до 10 млн рублей. </t>
  </si>
  <si>
    <t xml:space="preserve"> // Ставка налога составляет 20% с разницы между доходами и расходами, но не менее 3% от доходов (минимальный налог).</t>
  </si>
  <si>
    <t>Налог на прибыль в Федеральный бюджет</t>
  </si>
  <si>
    <t>Федеральная часть налога при УСН/АУСН</t>
  </si>
  <si>
    <t>налог уплачиваемый в связи с применением УСН/АУСН</t>
  </si>
  <si>
    <t>Налог на прибыль в региональный бюджет</t>
  </si>
  <si>
    <t>НПД</t>
  </si>
  <si>
    <t>4 или 6%%</t>
  </si>
  <si>
    <t>Федеральная часть НПД</t>
  </si>
  <si>
    <t>Региональная часть НПД</t>
  </si>
  <si>
    <t>Федеральная составляющая налога на прибыль либо налога уплачиваемого резидентом в связи с применением УСН/АУСН/НПД</t>
  </si>
  <si>
    <t>Региональная составляющая налога на прибыль либо налога уплачиваемого резидентом в связи с применением УСН/АУСН/НПД</t>
  </si>
  <si>
    <t>Х</t>
  </si>
  <si>
    <t>ХХ</t>
  </si>
  <si>
    <t>Х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</si>
</sst>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8" formatCode="#,##0.00\ &quot;₽&quot;;[Red]\-#,##0.00\ &quot;₽&quot;"/>
    <numFmt numFmtId="43" formatCode="_-* #,##0.00_-;\-* #,##0.00_-;_-* &quot;-&quot;??_-;_-@_-"/>
    <numFmt numFmtId="164" formatCode="_-* #,##0.00\ _₽_-;\-* #,##0.00\ _₽_-;_-* &quot;-&quot;??\ _₽_-;_-@_-"/>
    <numFmt numFmtId="165" formatCode="_-* #,##0_-;\-* #,##0_-;_-* &quot;-&quot;??_-;_-@_-"/>
    <numFmt numFmtId="166" formatCode="_-* #,##0.00_р_._-;\-* #,##0.00_р_._-;_-* &quot;-&quot;??_р_._-;_-@_-"/>
    <numFmt numFmtId="167" formatCode="_-* #,##0_р_._-;\-* #,##0_р_._-;_-* &quot;-&quot;??_р_._-;_-@_-"/>
    <numFmt numFmtId="168" formatCode="_-* #,##0.0_-;\-* #,##0.0_-;_-* &quot;-&quot;??_-;_-@_-"/>
    <numFmt numFmtId="169" formatCode="0.0%"/>
    <numFmt numFmtId="170" formatCode="_(* #,##0_);_(* \(#,##0\);_(* &quot;-&quot;??_);_(@_)"/>
    <numFmt numFmtId="171" formatCode="_-* #,##0\ _₽_-;\-* #,##0\ _₽_-;_-* &quot;-&quot;??\ _₽_-;_-@_-"/>
    <numFmt numFmtId="172" formatCode="_-* #,##0.000_-;\-* #,##0.000_-;_-* &quot;-&quot;??_-;_-@_-"/>
    <numFmt numFmtId="173" formatCode="#,##0.0_ ;\-#,##0.0\ "/>
    <numFmt numFmtId="174" formatCode="#,##0_ ;\-#,##0\ "/>
    <numFmt numFmtId="175" formatCode="#,##0.000_ ;\-#,##0.000\ "/>
    <numFmt numFmtId="176" formatCode="_-* #,##0\ _₽_-;\-* #,##0\ _₽_-;_-* &quot;-&quot;???\ _₽_-;_-@_-"/>
    <numFmt numFmtId="177" formatCode="_-* #,##0.0\ _₽_-;\-* #,##0.0\ _₽_-;_-* &quot;-&quot;??\ _₽_-;_-@_-"/>
    <numFmt numFmtId="178" formatCode="#,##0.00_ ;\-#,##0.00\ "/>
    <numFmt numFmtId="179" formatCode="0.0"/>
    <numFmt numFmtId="180" formatCode="_-* #,##0.0\ _₽_-;\-* #,##0.0\ _₽_-;_-* &quot;-&quot;?\ _₽_-;_-@_-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i/>
      <sz val="11"/>
      <color rgb="FF0070C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43">
    <xf numFmtId="0" fontId="0" fillId="0" borderId="0" xfId="0"/>
    <xf numFmtId="0" fontId="18" fillId="0" borderId="0" xfId="0" applyFont="1" applyAlignment="1" applyProtection="1">
      <alignment vertical="center"/>
      <protection hidden="1"/>
    </xf>
    <xf numFmtId="0" fontId="17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49" fontId="18" fillId="0" borderId="12" xfId="0" applyNumberFormat="1" applyFont="1" applyBorder="1" applyAlignment="1" applyProtection="1">
      <alignment vertical="center"/>
      <protection hidden="1"/>
    </xf>
    <xf numFmtId="49" fontId="18" fillId="0" borderId="0" xfId="0" applyNumberFormat="1" applyFont="1" applyBorder="1" applyAlignment="1" applyProtection="1">
      <alignment vertical="center"/>
      <protection hidden="1"/>
    </xf>
    <xf numFmtId="49" fontId="18" fillId="0" borderId="0" xfId="0" applyNumberFormat="1" applyFont="1" applyBorder="1" applyAlignment="1" applyProtection="1">
      <alignment horizontal="left" vertical="center"/>
      <protection hidden="1"/>
    </xf>
    <xf numFmtId="0" fontId="17" fillId="0" borderId="0" xfId="0" applyFont="1" applyAlignment="1" applyProtection="1">
      <alignment horizontal="center" vertical="top"/>
      <protection hidden="1"/>
    </xf>
    <xf numFmtId="0" fontId="21" fillId="0" borderId="0" xfId="0" applyFont="1" applyBorder="1" applyAlignment="1" applyProtection="1">
      <alignment vertical="center"/>
      <protection hidden="1"/>
    </xf>
    <xf numFmtId="0" fontId="21" fillId="0" borderId="0" xfId="0" applyFont="1" applyBorder="1" applyAlignment="1" applyProtection="1">
      <alignment vertical="center" wrapText="1"/>
      <protection hidden="1"/>
    </xf>
    <xf numFmtId="0" fontId="18" fillId="0" borderId="1" xfId="0" applyFont="1" applyBorder="1" applyAlignment="1" applyProtection="1">
      <alignment horizontal="center" vertical="center" wrapText="1"/>
      <protection hidden="1"/>
    </xf>
    <xf numFmtId="0" fontId="18" fillId="0" borderId="0" xfId="0" applyFont="1" applyBorder="1" applyAlignment="1" applyProtection="1">
      <alignment vertical="center"/>
      <protection hidden="1"/>
    </xf>
    <xf numFmtId="0" fontId="17" fillId="0" borderId="0" xfId="0" applyFont="1" applyBorder="1" applyProtection="1">
      <protection hidden="1"/>
    </xf>
    <xf numFmtId="0" fontId="18" fillId="0" borderId="0" xfId="0" applyFont="1" applyBorder="1" applyAlignment="1" applyProtection="1">
      <alignment vertical="center" wrapText="1"/>
      <protection hidden="1"/>
    </xf>
    <xf numFmtId="0" fontId="18" fillId="0" borderId="1" xfId="0" applyFont="1" applyBorder="1" applyAlignment="1" applyProtection="1">
      <alignment horizontal="left" vertical="center" wrapText="1"/>
      <protection hidden="1"/>
    </xf>
    <xf numFmtId="0" fontId="18" fillId="2" borderId="1" xfId="0" applyFont="1" applyFill="1" applyBorder="1" applyAlignment="1" applyProtection="1">
      <alignment horizontal="center" vertical="center" wrapText="1"/>
      <protection locked="0" hidden="1"/>
    </xf>
    <xf numFmtId="0" fontId="18" fillId="2" borderId="1" xfId="0" applyFont="1" applyFill="1" applyBorder="1" applyAlignment="1" applyProtection="1">
      <alignment horizontal="center" vertical="center"/>
      <protection locked="0" hidden="1"/>
    </xf>
    <xf numFmtId="0" fontId="18" fillId="0" borderId="1" xfId="0" applyFont="1" applyBorder="1" applyAlignment="1" applyProtection="1">
      <alignment horizontal="right" vertical="center" wrapText="1"/>
      <protection hidden="1"/>
    </xf>
    <xf numFmtId="0" fontId="17" fillId="2" borderId="1" xfId="0" applyFont="1" applyFill="1" applyBorder="1" applyAlignment="1" applyProtection="1">
      <alignment horizontal="center" vertical="center"/>
      <protection locked="0" hidden="1"/>
    </xf>
    <xf numFmtId="0" fontId="18" fillId="0" borderId="12" xfId="0" applyFont="1" applyFill="1" applyBorder="1" applyAlignment="1" applyProtection="1">
      <alignment vertical="center"/>
      <protection hidden="1"/>
    </xf>
    <xf numFmtId="0" fontId="18" fillId="0" borderId="0" xfId="0" applyFont="1" applyFill="1" applyBorder="1" applyAlignment="1" applyProtection="1">
      <alignment vertical="center"/>
      <protection hidden="1"/>
    </xf>
    <xf numFmtId="0" fontId="17" fillId="0" borderId="12" xfId="0" applyFont="1" applyFill="1" applyBorder="1" applyProtection="1">
      <protection hidden="1"/>
    </xf>
    <xf numFmtId="0" fontId="22" fillId="0" borderId="0" xfId="0" applyFont="1" applyAlignment="1" applyProtection="1">
      <alignment vertical="center"/>
      <protection hidden="1"/>
    </xf>
    <xf numFmtId="0" fontId="23" fillId="0" borderId="0" xfId="0" applyFont="1" applyProtection="1">
      <protection hidden="1"/>
    </xf>
    <xf numFmtId="0" fontId="22" fillId="0" borderId="0" xfId="0" applyFont="1" applyAlignment="1" applyProtection="1">
      <alignment horizontal="right" vertical="center"/>
      <protection hidden="1"/>
    </xf>
    <xf numFmtId="0" fontId="17" fillId="0" borderId="0" xfId="0" applyFont="1" applyAlignment="1" applyProtection="1">
      <protection hidden="1"/>
    </xf>
    <xf numFmtId="0" fontId="17" fillId="0" borderId="0" xfId="0" applyFont="1" applyAlignment="1" applyProtection="1">
      <alignment horizontal="center" vertical="center" wrapText="1"/>
      <protection hidden="1"/>
    </xf>
    <xf numFmtId="0" fontId="17" fillId="0" borderId="0" xfId="0" applyFont="1" applyAlignment="1" applyProtection="1">
      <alignment vertical="center" wrapText="1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7" fillId="0" borderId="0" xfId="0" applyFont="1" applyFill="1" applyProtection="1">
      <protection hidden="1"/>
    </xf>
    <xf numFmtId="0" fontId="0" fillId="0" borderId="0" xfId="0" applyProtection="1">
      <protection hidden="1"/>
    </xf>
    <xf numFmtId="0" fontId="11" fillId="0" borderId="1" xfId="0" applyFont="1" applyBorder="1" applyAlignment="1" applyProtection="1">
      <alignment horizontal="center"/>
      <protection hidden="1"/>
    </xf>
    <xf numFmtId="167" fontId="9" fillId="0" borderId="1" xfId="1" applyNumberFormat="1" applyFont="1" applyFill="1" applyBorder="1" applyAlignment="1" applyProtection="1">
      <alignment wrapText="1" shrinkToFit="1"/>
      <protection hidden="1"/>
    </xf>
    <xf numFmtId="165" fontId="10" fillId="0" borderId="1" xfId="1" applyNumberFormat="1" applyFont="1" applyFill="1" applyBorder="1" applyAlignment="1" applyProtection="1">
      <alignment horizontal="center"/>
      <protection hidden="1"/>
    </xf>
    <xf numFmtId="0" fontId="0" fillId="0" borderId="0" xfId="0" applyFill="1" applyProtection="1">
      <protection hidden="1"/>
    </xf>
    <xf numFmtId="167" fontId="15" fillId="0" borderId="1" xfId="1" applyNumberFormat="1" applyFont="1" applyFill="1" applyBorder="1" applyAlignment="1" applyProtection="1">
      <alignment horizontal="right" wrapText="1" shrinkToFit="1"/>
      <protection hidden="1"/>
    </xf>
    <xf numFmtId="167" fontId="9" fillId="0" borderId="1" xfId="1" applyNumberFormat="1" applyFont="1" applyFill="1" applyBorder="1" applyAlignment="1" applyProtection="1">
      <alignment wrapText="1"/>
      <protection hidden="1"/>
    </xf>
    <xf numFmtId="167" fontId="14" fillId="0" borderId="1" xfId="1" applyNumberFormat="1" applyFont="1" applyFill="1" applyBorder="1" applyAlignment="1" applyProtection="1">
      <alignment wrapText="1" shrinkToFit="1"/>
      <protection hidden="1"/>
    </xf>
    <xf numFmtId="0" fontId="12" fillId="0" borderId="1" xfId="3" applyFont="1" applyBorder="1" applyProtection="1">
      <protection hidden="1"/>
    </xf>
    <xf numFmtId="170" fontId="11" fillId="0" borderId="1" xfId="1" applyNumberFormat="1" applyFont="1" applyBorder="1" applyProtection="1">
      <protection hidden="1"/>
    </xf>
    <xf numFmtId="0" fontId="10" fillId="0" borderId="1" xfId="3" applyFont="1" applyBorder="1" applyProtection="1">
      <protection hidden="1"/>
    </xf>
    <xf numFmtId="170" fontId="10" fillId="0" borderId="1" xfId="1" applyNumberFormat="1" applyFont="1" applyBorder="1" applyProtection="1">
      <protection hidden="1"/>
    </xf>
    <xf numFmtId="0" fontId="3" fillId="0" borderId="1" xfId="3" applyBorder="1" applyProtection="1">
      <protection hidden="1"/>
    </xf>
    <xf numFmtId="165" fontId="11" fillId="0" borderId="1" xfId="1" applyNumberFormat="1" applyFont="1" applyBorder="1" applyProtection="1">
      <protection hidden="1"/>
    </xf>
    <xf numFmtId="165" fontId="0" fillId="0" borderId="1" xfId="1" applyNumberFormat="1" applyFont="1" applyBorder="1" applyProtection="1">
      <protection hidden="1"/>
    </xf>
    <xf numFmtId="170" fontId="11" fillId="0" borderId="1" xfId="4" applyNumberFormat="1" applyFont="1" applyBorder="1" applyProtection="1">
      <protection hidden="1"/>
    </xf>
    <xf numFmtId="170" fontId="3" fillId="0" borderId="1" xfId="4" applyNumberFormat="1" applyBorder="1" applyProtection="1">
      <protection hidden="1"/>
    </xf>
    <xf numFmtId="0" fontId="11" fillId="0" borderId="1" xfId="3" applyFont="1" applyBorder="1" applyProtection="1">
      <protection hidden="1"/>
    </xf>
    <xf numFmtId="170" fontId="11" fillId="0" borderId="1" xfId="3" applyNumberFormat="1" applyFont="1" applyBorder="1" applyProtection="1">
      <protection hidden="1"/>
    </xf>
    <xf numFmtId="0" fontId="0" fillId="0" borderId="1" xfId="0" applyBorder="1" applyAlignment="1" applyProtection="1">
      <alignment wrapText="1"/>
      <protection hidden="1"/>
    </xf>
    <xf numFmtId="170" fontId="0" fillId="0" borderId="1" xfId="0" applyNumberFormat="1" applyBorder="1" applyProtection="1">
      <protection hidden="1"/>
    </xf>
    <xf numFmtId="0" fontId="0" fillId="0" borderId="1" xfId="0" applyFill="1" applyBorder="1" applyAlignment="1" applyProtection="1">
      <alignment wrapText="1"/>
      <protection hidden="1"/>
    </xf>
    <xf numFmtId="170" fontId="0" fillId="0" borderId="1" xfId="0" applyNumberFormat="1" applyFill="1" applyBorder="1" applyProtection="1">
      <protection hidden="1"/>
    </xf>
    <xf numFmtId="10" fontId="0" fillId="0" borderId="1" xfId="2" applyNumberFormat="1" applyFont="1" applyFill="1" applyBorder="1" applyProtection="1">
      <protection hidden="1"/>
    </xf>
    <xf numFmtId="0" fontId="0" fillId="0" borderId="3" xfId="0" applyFill="1" applyBorder="1" applyProtection="1">
      <protection hidden="1"/>
    </xf>
    <xf numFmtId="0" fontId="0" fillId="0" borderId="4" xfId="0" applyFill="1" applyBorder="1" applyProtection="1">
      <protection hidden="1"/>
    </xf>
    <xf numFmtId="172" fontId="0" fillId="0" borderId="1" xfId="1" applyNumberFormat="1" applyFont="1" applyFill="1" applyBorder="1" applyProtection="1">
      <protection hidden="1"/>
    </xf>
    <xf numFmtId="165" fontId="0" fillId="0" borderId="1" xfId="1" applyNumberFormat="1" applyFont="1" applyFill="1" applyBorder="1" applyProtection="1">
      <protection hidden="1"/>
    </xf>
    <xf numFmtId="0" fontId="0" fillId="0" borderId="10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wrapText="1"/>
      <protection hidden="1"/>
    </xf>
    <xf numFmtId="9" fontId="0" fillId="0" borderId="0" xfId="0" applyNumberFormat="1" applyProtection="1">
      <protection hidden="1"/>
    </xf>
    <xf numFmtId="43" fontId="0" fillId="0" borderId="0" xfId="1" applyFont="1" applyProtection="1">
      <protection hidden="1"/>
    </xf>
    <xf numFmtId="10" fontId="0" fillId="0" borderId="0" xfId="2" applyNumberFormat="1" applyFont="1" applyProtection="1">
      <protection hidden="1"/>
    </xf>
    <xf numFmtId="0" fontId="6" fillId="0" borderId="16" xfId="0" applyFont="1" applyBorder="1" applyAlignment="1" applyProtection="1">
      <alignment horizontal="center" vertical="center" wrapText="1"/>
      <protection hidden="1"/>
    </xf>
    <xf numFmtId="0" fontId="18" fillId="0" borderId="17" xfId="0" applyFont="1" applyBorder="1" applyAlignment="1" applyProtection="1">
      <alignment vertical="center" wrapText="1"/>
      <protection hidden="1"/>
    </xf>
    <xf numFmtId="3" fontId="6" fillId="0" borderId="16" xfId="0" applyNumberFormat="1" applyFont="1" applyBorder="1" applyAlignment="1" applyProtection="1">
      <alignment horizontal="right" vertical="center" wrapText="1"/>
      <protection hidden="1"/>
    </xf>
    <xf numFmtId="43" fontId="6" fillId="0" borderId="16" xfId="1" applyFont="1" applyBorder="1" applyAlignment="1" applyProtection="1">
      <alignment horizontal="right" vertical="center" wrapText="1"/>
      <protection hidden="1"/>
    </xf>
    <xf numFmtId="0" fontId="19" fillId="0" borderId="19" xfId="0" applyFont="1" applyBorder="1" applyAlignment="1" applyProtection="1">
      <alignment vertical="center" wrapText="1"/>
      <protection hidden="1"/>
    </xf>
    <xf numFmtId="43" fontId="19" fillId="0" borderId="20" xfId="1" applyFont="1" applyBorder="1" applyAlignment="1" applyProtection="1">
      <alignment horizontal="right" vertical="center" wrapText="1"/>
      <protection hidden="1"/>
    </xf>
    <xf numFmtId="0" fontId="20" fillId="0" borderId="0" xfId="0" applyFont="1" applyProtection="1">
      <protection hidden="1"/>
    </xf>
    <xf numFmtId="0" fontId="19" fillId="0" borderId="21" xfId="0" applyFont="1" applyBorder="1" applyAlignment="1" applyProtection="1">
      <alignment vertical="center" wrapText="1"/>
      <protection hidden="1"/>
    </xf>
    <xf numFmtId="43" fontId="19" fillId="0" borderId="22" xfId="1" applyFont="1" applyBorder="1" applyAlignment="1" applyProtection="1">
      <alignment horizontal="right" vertical="center" wrapText="1"/>
      <protection hidden="1"/>
    </xf>
    <xf numFmtId="0" fontId="20" fillId="0" borderId="21" xfId="0" applyFont="1" applyBorder="1" applyAlignment="1" applyProtection="1">
      <alignment wrapText="1"/>
      <protection hidden="1"/>
    </xf>
    <xf numFmtId="0" fontId="20" fillId="0" borderId="24" xfId="0" applyFont="1" applyBorder="1" applyAlignment="1" applyProtection="1">
      <alignment wrapText="1"/>
      <protection hidden="1"/>
    </xf>
    <xf numFmtId="0" fontId="18" fillId="0" borderId="18" xfId="0" applyFont="1" applyBorder="1" applyAlignment="1" applyProtection="1">
      <alignment vertical="center" wrapText="1"/>
      <protection hidden="1"/>
    </xf>
    <xf numFmtId="0" fontId="6" fillId="0" borderId="23" xfId="0" applyFont="1" applyBorder="1" applyAlignment="1" applyProtection="1">
      <alignment horizontal="center" vertical="center" wrapText="1"/>
      <protection hidden="1"/>
    </xf>
    <xf numFmtId="8" fontId="0" fillId="0" borderId="0" xfId="2" applyNumberFormat="1" applyFont="1" applyProtection="1">
      <protection hidden="1"/>
    </xf>
    <xf numFmtId="165" fontId="0" fillId="0" borderId="0" xfId="1" applyNumberFormat="1" applyFont="1" applyProtection="1">
      <protection hidden="1"/>
    </xf>
    <xf numFmtId="172" fontId="0" fillId="0" borderId="0" xfId="0" applyNumberFormat="1" applyProtection="1">
      <protection hidden="1"/>
    </xf>
    <xf numFmtId="0" fontId="24" fillId="0" borderId="0" xfId="0" applyFont="1"/>
    <xf numFmtId="0" fontId="17" fillId="0" borderId="0" xfId="0" applyFont="1"/>
    <xf numFmtId="0" fontId="17" fillId="0" borderId="1" xfId="0" applyFont="1" applyBorder="1" applyAlignment="1">
      <alignment horizontal="left"/>
    </xf>
    <xf numFmtId="0" fontId="17" fillId="0" borderId="1" xfId="0" applyFont="1" applyBorder="1" applyAlignment="1">
      <alignment wrapText="1"/>
    </xf>
    <xf numFmtId="0" fontId="17" fillId="0" borderId="0" xfId="3" applyFont="1" applyBorder="1"/>
    <xf numFmtId="9" fontId="17" fillId="0" borderId="0" xfId="0" applyNumberFormat="1" applyFont="1"/>
    <xf numFmtId="0" fontId="26" fillId="0" borderId="0" xfId="0" applyFont="1"/>
    <xf numFmtId="0" fontId="17" fillId="0" borderId="1" xfId="0" applyFont="1" applyBorder="1"/>
    <xf numFmtId="43" fontId="17" fillId="0" borderId="0" xfId="1" applyFont="1"/>
    <xf numFmtId="165" fontId="17" fillId="0" borderId="0" xfId="1" applyNumberFormat="1" applyFont="1"/>
    <xf numFmtId="171" fontId="17" fillId="0" borderId="0" xfId="0" applyNumberFormat="1" applyFont="1"/>
    <xf numFmtId="0" fontId="17" fillId="0" borderId="2" xfId="0" applyFont="1" applyBorder="1"/>
    <xf numFmtId="0" fontId="17" fillId="0" borderId="0" xfId="0" applyFont="1" applyFill="1" applyBorder="1"/>
    <xf numFmtId="0" fontId="17" fillId="0" borderId="0" xfId="0" applyFont="1" applyFill="1"/>
    <xf numFmtId="0" fontId="17" fillId="0" borderId="2" xfId="0" applyFont="1" applyBorder="1" applyAlignment="1">
      <alignment horizontal="center"/>
    </xf>
    <xf numFmtId="165" fontId="17" fillId="0" borderId="0" xfId="1" applyNumberFormat="1" applyFont="1" applyFill="1" applyBorder="1"/>
    <xf numFmtId="0" fontId="17" fillId="0" borderId="0" xfId="0" applyFont="1" applyFill="1" applyBorder="1" applyAlignment="1">
      <alignment horizontal="center"/>
    </xf>
    <xf numFmtId="0" fontId="25" fillId="0" borderId="0" xfId="0" applyFont="1"/>
    <xf numFmtId="0" fontId="27" fillId="0" borderId="1" xfId="0" applyFont="1" applyBorder="1" applyAlignment="1">
      <alignment horizontal="center"/>
    </xf>
    <xf numFmtId="0" fontId="17" fillId="0" borderId="1" xfId="0" applyFont="1" applyBorder="1" applyAlignment="1" applyProtection="1">
      <alignment horizontal="center" wrapText="1"/>
      <protection hidden="1"/>
    </xf>
    <xf numFmtId="0" fontId="26" fillId="3" borderId="1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17" fillId="0" borderId="0" xfId="0" applyFont="1" applyAlignment="1"/>
    <xf numFmtId="0" fontId="17" fillId="0" borderId="0" xfId="0" applyFont="1" applyAlignment="1">
      <alignment horizontal="center"/>
    </xf>
    <xf numFmtId="169" fontId="17" fillId="0" borderId="1" xfId="2" applyNumberFormat="1" applyFont="1" applyBorder="1"/>
    <xf numFmtId="165" fontId="17" fillId="0" borderId="1" xfId="1" applyNumberFormat="1" applyFont="1" applyBorder="1"/>
    <xf numFmtId="0" fontId="17" fillId="0" borderId="1" xfId="3" applyFont="1" applyBorder="1" applyAlignment="1">
      <alignment horizontal="center"/>
    </xf>
    <xf numFmtId="166" fontId="17" fillId="0" borderId="1" xfId="4" applyFont="1" applyBorder="1"/>
    <xf numFmtId="0" fontId="26" fillId="0" borderId="1" xfId="3" applyFont="1" applyBorder="1"/>
    <xf numFmtId="169" fontId="24" fillId="0" borderId="1" xfId="5" applyNumberFormat="1" applyFont="1" applyBorder="1" applyAlignment="1">
      <alignment horizontal="center"/>
    </xf>
    <xf numFmtId="0" fontId="24" fillId="0" borderId="0" xfId="0" applyFont="1" applyAlignment="1">
      <alignment horizontal="left"/>
    </xf>
    <xf numFmtId="165" fontId="28" fillId="2" borderId="1" xfId="1" applyNumberFormat="1" applyFont="1" applyFill="1" applyBorder="1" applyProtection="1">
      <protection locked="0"/>
    </xf>
    <xf numFmtId="165" fontId="29" fillId="2" borderId="1" xfId="1" applyNumberFormat="1" applyFont="1" applyFill="1" applyBorder="1" applyProtection="1">
      <protection locked="0"/>
    </xf>
    <xf numFmtId="0" fontId="28" fillId="2" borderId="1" xfId="0" applyFont="1" applyFill="1" applyBorder="1" applyAlignment="1" applyProtection="1">
      <alignment horizontal="center"/>
      <protection locked="0"/>
    </xf>
    <xf numFmtId="43" fontId="28" fillId="2" borderId="1" xfId="1" applyFont="1" applyFill="1" applyBorder="1" applyProtection="1">
      <protection locked="0"/>
    </xf>
    <xf numFmtId="9" fontId="5" fillId="2" borderId="1" xfId="0" applyNumberFormat="1" applyFont="1" applyFill="1" applyBorder="1" applyProtection="1">
      <protection locked="0"/>
    </xf>
    <xf numFmtId="9" fontId="28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Protection="1">
      <protection locked="0"/>
    </xf>
    <xf numFmtId="10" fontId="5" fillId="2" borderId="1" xfId="0" applyNumberFormat="1" applyFont="1" applyFill="1" applyBorder="1" applyProtection="1">
      <protection locked="0"/>
    </xf>
    <xf numFmtId="43" fontId="28" fillId="2" borderId="1" xfId="1" applyNumberFormat="1" applyFont="1" applyFill="1" applyBorder="1" applyProtection="1">
      <protection locked="0"/>
    </xf>
    <xf numFmtId="0" fontId="17" fillId="0" borderId="1" xfId="0" applyFont="1" applyFill="1" applyBorder="1" applyAlignment="1">
      <alignment wrapText="1"/>
    </xf>
    <xf numFmtId="0" fontId="17" fillId="2" borderId="1" xfId="0" applyFont="1" applyFill="1" applyBorder="1" applyProtection="1">
      <protection locked="0"/>
    </xf>
    <xf numFmtId="0" fontId="17" fillId="2" borderId="1" xfId="0" applyFont="1" applyFill="1" applyBorder="1" applyAlignment="1" applyProtection="1">
      <alignment wrapText="1"/>
      <protection locked="0"/>
    </xf>
    <xf numFmtId="0" fontId="18" fillId="0" borderId="0" xfId="0" applyFont="1" applyBorder="1" applyAlignment="1" applyProtection="1">
      <alignment vertical="center"/>
      <protection hidden="1"/>
    </xf>
    <xf numFmtId="0" fontId="18" fillId="2" borderId="5" xfId="0" applyFont="1" applyFill="1" applyBorder="1" applyAlignment="1" applyProtection="1">
      <alignment horizontal="center" vertical="center" wrapText="1"/>
      <protection locked="0" hidden="1"/>
    </xf>
    <xf numFmtId="0" fontId="17" fillId="0" borderId="0" xfId="0" applyFont="1" applyBorder="1" applyProtection="1">
      <protection hidden="1"/>
    </xf>
    <xf numFmtId="0" fontId="18" fillId="0" borderId="1" xfId="0" applyFont="1" applyBorder="1" applyAlignment="1" applyProtection="1">
      <alignment horizontal="center" vertical="center" wrapText="1"/>
      <protection hidden="1"/>
    </xf>
    <xf numFmtId="2" fontId="18" fillId="0" borderId="0" xfId="0" applyNumberFormat="1" applyFont="1" applyBorder="1" applyAlignment="1" applyProtection="1">
      <alignment vertical="center" wrapText="1"/>
      <protection hidden="1"/>
    </xf>
    <xf numFmtId="0" fontId="17" fillId="0" borderId="1" xfId="0" applyFont="1" applyBorder="1" applyAlignment="1">
      <alignment horizontal="center"/>
    </xf>
    <xf numFmtId="0" fontId="17" fillId="0" borderId="0" xfId="3" applyFont="1" applyAlignment="1">
      <alignment horizontal="center"/>
    </xf>
    <xf numFmtId="0" fontId="17" fillId="0" borderId="1" xfId="0" applyFont="1" applyBorder="1" applyAlignment="1">
      <alignment horizontal="center"/>
    </xf>
    <xf numFmtId="0" fontId="6" fillId="0" borderId="27" xfId="0" applyFont="1" applyBorder="1" applyAlignment="1" applyProtection="1">
      <alignment horizontal="center" vertical="center" wrapText="1"/>
      <protection hidden="1"/>
    </xf>
    <xf numFmtId="3" fontId="6" fillId="0" borderId="27" xfId="0" applyNumberFormat="1" applyFont="1" applyBorder="1" applyAlignment="1" applyProtection="1">
      <alignment horizontal="right" vertical="center" wrapText="1"/>
      <protection hidden="1"/>
    </xf>
    <xf numFmtId="43" fontId="6" fillId="0" borderId="27" xfId="1" applyFont="1" applyBorder="1" applyAlignment="1" applyProtection="1">
      <alignment horizontal="right" vertical="center" wrapText="1"/>
      <protection hidden="1"/>
    </xf>
    <xf numFmtId="43" fontId="19" fillId="0" borderId="28" xfId="1" applyFont="1" applyBorder="1" applyAlignment="1" applyProtection="1">
      <alignment horizontal="right" vertical="center" wrapText="1"/>
      <protection hidden="1"/>
    </xf>
    <xf numFmtId="43" fontId="19" fillId="0" borderId="4" xfId="1" applyFont="1" applyBorder="1" applyAlignment="1" applyProtection="1">
      <alignment horizontal="right" vertical="center" wrapText="1"/>
      <protection hidden="1"/>
    </xf>
    <xf numFmtId="4" fontId="30" fillId="0" borderId="17" xfId="1" applyNumberFormat="1" applyFont="1" applyBorder="1" applyAlignment="1" applyProtection="1">
      <alignment horizontal="center" vertical="center" wrapText="1"/>
      <protection hidden="1"/>
    </xf>
    <xf numFmtId="1" fontId="30" fillId="0" borderId="18" xfId="0" applyNumberFormat="1" applyFont="1" applyBorder="1" applyAlignment="1" applyProtection="1">
      <alignment horizontal="center" vertical="center" wrapText="1"/>
      <protection hidden="1"/>
    </xf>
    <xf numFmtId="2" fontId="30" fillId="0" borderId="17" xfId="1" applyNumberFormat="1" applyFont="1" applyBorder="1" applyAlignment="1" applyProtection="1">
      <alignment horizontal="center" vertical="center" wrapText="1"/>
      <protection hidden="1"/>
    </xf>
    <xf numFmtId="4" fontId="31" fillId="0" borderId="19" xfId="1" applyNumberFormat="1" applyFont="1" applyBorder="1" applyAlignment="1" applyProtection="1">
      <alignment horizontal="right" vertical="center" wrapText="1" indent="2"/>
      <protection hidden="1"/>
    </xf>
    <xf numFmtId="4" fontId="31" fillId="0" borderId="21" xfId="1" applyNumberFormat="1" applyFont="1" applyBorder="1" applyAlignment="1" applyProtection="1">
      <alignment horizontal="right" vertical="center" wrapText="1" indent="2"/>
      <protection hidden="1"/>
    </xf>
    <xf numFmtId="4" fontId="31" fillId="0" borderId="24" xfId="1" applyNumberFormat="1" applyFont="1" applyBorder="1" applyAlignment="1" applyProtection="1">
      <alignment horizontal="right" vertical="center" wrapText="1" indent="2"/>
      <protection hidden="1"/>
    </xf>
    <xf numFmtId="165" fontId="28" fillId="2" borderId="1" xfId="1" applyNumberFormat="1" applyFont="1" applyFill="1" applyBorder="1" applyAlignment="1" applyProtection="1">
      <alignment horizontal="center" vertical="center" wrapText="1"/>
      <protection locked="0"/>
    </xf>
    <xf numFmtId="173" fontId="5" fillId="0" borderId="1" xfId="1" applyNumberFormat="1" applyFont="1" applyBorder="1" applyAlignment="1" applyProtection="1">
      <alignment horizontal="center" vertical="center" wrapText="1"/>
      <protection hidden="1"/>
    </xf>
    <xf numFmtId="165" fontId="28" fillId="0" borderId="1" xfId="1" applyNumberFormat="1" applyFont="1" applyFill="1" applyBorder="1" applyProtection="1">
      <protection locked="0"/>
    </xf>
    <xf numFmtId="167" fontId="26" fillId="0" borderId="1" xfId="3" applyNumberFormat="1" applyFont="1" applyBorder="1"/>
    <xf numFmtId="9" fontId="28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Border="1"/>
    <xf numFmtId="0" fontId="5" fillId="0" borderId="1" xfId="0" applyFont="1" applyFill="1" applyBorder="1"/>
    <xf numFmtId="0" fontId="17" fillId="3" borderId="1" xfId="0" applyFont="1" applyFill="1" applyBorder="1" applyAlignment="1">
      <alignment horizontal="center" wrapText="1"/>
    </xf>
    <xf numFmtId="9" fontId="17" fillId="0" borderId="0" xfId="0" applyNumberFormat="1" applyFont="1" applyAlignme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7" fillId="0" borderId="9" xfId="3" applyFont="1" applyBorder="1" applyAlignment="1">
      <alignment horizontal="center"/>
    </xf>
    <xf numFmtId="166" fontId="17" fillId="0" borderId="9" xfId="4" applyFont="1" applyBorder="1"/>
    <xf numFmtId="0" fontId="17" fillId="0" borderId="29" xfId="3" applyFont="1" applyBorder="1" applyAlignment="1">
      <alignment horizontal="center"/>
    </xf>
    <xf numFmtId="166" fontId="17" fillId="0" borderId="30" xfId="4" applyFont="1" applyBorder="1"/>
    <xf numFmtId="0" fontId="17" fillId="0" borderId="31" xfId="0" applyFont="1" applyBorder="1"/>
    <xf numFmtId="0" fontId="17" fillId="0" borderId="32" xfId="3" applyFont="1" applyBorder="1" applyAlignment="1">
      <alignment horizontal="center"/>
    </xf>
    <xf numFmtId="0" fontId="17" fillId="0" borderId="33" xfId="0" applyFont="1" applyBorder="1"/>
    <xf numFmtId="0" fontId="17" fillId="0" borderId="34" xfId="3" applyFont="1" applyBorder="1" applyAlignment="1">
      <alignment horizontal="center"/>
    </xf>
    <xf numFmtId="166" fontId="17" fillId="0" borderId="35" xfId="4" applyFont="1" applyBorder="1"/>
    <xf numFmtId="0" fontId="17" fillId="0" borderId="16" xfId="0" applyFont="1" applyBorder="1"/>
    <xf numFmtId="0" fontId="17" fillId="0" borderId="2" xfId="3" applyFont="1" applyBorder="1" applyAlignment="1">
      <alignment horizontal="center" vertical="center" wrapText="1"/>
    </xf>
    <xf numFmtId="165" fontId="0" fillId="0" borderId="0" xfId="1" applyNumberFormat="1" applyFont="1"/>
    <xf numFmtId="0" fontId="17" fillId="0" borderId="0" xfId="0" applyFont="1" applyFill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1" applyFont="1" applyBorder="1"/>
    <xf numFmtId="165" fontId="0" fillId="0" borderId="1" xfId="1" applyNumberFormat="1" applyFont="1" applyBorder="1"/>
    <xf numFmtId="10" fontId="0" fillId="0" borderId="1" xfId="0" applyNumberFormat="1" applyBorder="1"/>
    <xf numFmtId="9" fontId="0" fillId="0" borderId="1" xfId="0" applyNumberFormat="1" applyBorder="1"/>
    <xf numFmtId="0" fontId="5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17" fillId="0" borderId="1" xfId="0" applyFont="1" applyBorder="1" applyAlignment="1"/>
    <xf numFmtId="9" fontId="17" fillId="0" borderId="0" xfId="2" applyFont="1" applyAlignment="1">
      <alignment horizontal="center"/>
    </xf>
    <xf numFmtId="9" fontId="17" fillId="0" borderId="1" xfId="2" applyFont="1" applyBorder="1" applyAlignment="1">
      <alignment horizontal="center"/>
    </xf>
    <xf numFmtId="10" fontId="17" fillId="0" borderId="0" xfId="2" applyNumberFormat="1" applyFont="1" applyAlignment="1">
      <alignment horizontal="center"/>
    </xf>
    <xf numFmtId="0" fontId="17" fillId="0" borderId="1" xfId="0" applyFont="1" applyBorder="1" applyAlignment="1">
      <alignment vertical="center" wrapText="1"/>
    </xf>
    <xf numFmtId="165" fontId="28" fillId="2" borderId="1" xfId="1" applyNumberFormat="1" applyFont="1" applyFill="1" applyBorder="1" applyAlignment="1" applyProtection="1">
      <alignment vertical="center"/>
      <protection locked="0"/>
    </xf>
    <xf numFmtId="0" fontId="17" fillId="0" borderId="0" xfId="0" applyFont="1" applyAlignment="1">
      <alignment horizontal="right"/>
    </xf>
    <xf numFmtId="0" fontId="17" fillId="0" borderId="1" xfId="0" applyFont="1" applyBorder="1" applyAlignment="1">
      <alignment horizontal="right"/>
    </xf>
    <xf numFmtId="165" fontId="17" fillId="0" borderId="1" xfId="1" applyNumberFormat="1" applyFont="1" applyBorder="1" applyAlignment="1">
      <alignment horizontal="center"/>
    </xf>
    <xf numFmtId="165" fontId="17" fillId="0" borderId="1" xfId="1" applyNumberFormat="1" applyFont="1" applyFill="1" applyBorder="1" applyAlignment="1">
      <alignment horizontal="center"/>
    </xf>
    <xf numFmtId="165" fontId="28" fillId="0" borderId="0" xfId="1" applyNumberFormat="1" applyFont="1" applyFill="1" applyBorder="1" applyProtection="1">
      <protection locked="0"/>
    </xf>
    <xf numFmtId="165" fontId="17" fillId="0" borderId="0" xfId="1" applyNumberFormat="1" applyFont="1" applyFill="1" applyBorder="1" applyProtection="1">
      <protection hidden="1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5" xfId="0" applyFont="1" applyBorder="1" applyAlignment="1">
      <alignment horizontal="right"/>
    </xf>
    <xf numFmtId="165" fontId="28" fillId="0" borderId="6" xfId="1" applyNumberFormat="1" applyFont="1" applyFill="1" applyBorder="1" applyProtection="1">
      <protection locked="0"/>
    </xf>
    <xf numFmtId="165" fontId="28" fillId="0" borderId="10" xfId="1" applyNumberFormat="1" applyFont="1" applyFill="1" applyBorder="1" applyProtection="1">
      <protection locked="0"/>
    </xf>
    <xf numFmtId="174" fontId="28" fillId="2" borderId="1" xfId="1" applyNumberFormat="1" applyFont="1" applyFill="1" applyBorder="1" applyAlignment="1" applyProtection="1">
      <alignment horizontal="center"/>
      <protection locked="0"/>
    </xf>
    <xf numFmtId="165" fontId="28" fillId="2" borderId="1" xfId="1" applyNumberFormat="1" applyFont="1" applyFill="1" applyBorder="1" applyAlignment="1" applyProtection="1">
      <alignment horizontal="center" vertical="center"/>
      <protection locked="0"/>
    </xf>
    <xf numFmtId="165" fontId="17" fillId="0" borderId="1" xfId="0" applyNumberFormat="1" applyFont="1" applyBorder="1"/>
    <xf numFmtId="164" fontId="17" fillId="0" borderId="0" xfId="0" applyNumberFormat="1" applyFont="1"/>
    <xf numFmtId="0" fontId="17" fillId="0" borderId="1" xfId="0" applyFont="1" applyFill="1" applyBorder="1" applyAlignment="1" applyProtection="1">
      <alignment wrapText="1"/>
      <protection locked="0"/>
    </xf>
    <xf numFmtId="0" fontId="28" fillId="0" borderId="1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28" fillId="0" borderId="0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right"/>
    </xf>
    <xf numFmtId="175" fontId="15" fillId="0" borderId="1" xfId="1" applyNumberFormat="1" applyFont="1" applyBorder="1" applyAlignment="1">
      <alignment horizontal="center"/>
    </xf>
    <xf numFmtId="176" fontId="28" fillId="0" borderId="1" xfId="0" applyNumberFormat="1" applyFont="1" applyFill="1" applyBorder="1" applyAlignment="1" applyProtection="1">
      <alignment horizontal="center"/>
      <protection locked="0"/>
    </xf>
    <xf numFmtId="176" fontId="28" fillId="0" borderId="0" xfId="0" applyNumberFormat="1" applyFont="1" applyFill="1" applyBorder="1" applyAlignment="1" applyProtection="1">
      <alignment horizontal="center"/>
      <protection locked="0"/>
    </xf>
    <xf numFmtId="168" fontId="9" fillId="0" borderId="1" xfId="1" applyNumberFormat="1" applyFont="1" applyFill="1" applyBorder="1" applyAlignment="1" applyProtection="1">
      <alignment horizontal="right" wrapText="1" shrinkToFit="1"/>
      <protection hidden="1"/>
    </xf>
    <xf numFmtId="0" fontId="0" fillId="0" borderId="0" xfId="0" applyBorder="1" applyAlignment="1">
      <alignment horizontal="center"/>
    </xf>
    <xf numFmtId="0" fontId="7" fillId="4" borderId="3" xfId="3" applyFont="1" applyFill="1" applyBorder="1" applyAlignment="1" applyProtection="1">
      <alignment horizontal="right"/>
      <protection hidden="1"/>
    </xf>
    <xf numFmtId="170" fontId="7" fillId="4" borderId="4" xfId="4" applyNumberFormat="1" applyFont="1" applyFill="1" applyBorder="1" applyProtection="1">
      <protection hidden="1"/>
    </xf>
    <xf numFmtId="0" fontId="7" fillId="4" borderId="4" xfId="0" applyFont="1" applyFill="1" applyBorder="1" applyProtection="1">
      <protection hidden="1"/>
    </xf>
    <xf numFmtId="0" fontId="7" fillId="4" borderId="5" xfId="0" applyFont="1" applyFill="1" applyBorder="1" applyProtection="1">
      <protection hidden="1"/>
    </xf>
    <xf numFmtId="3" fontId="30" fillId="0" borderId="17" xfId="0" applyNumberFormat="1" applyFont="1" applyBorder="1" applyAlignment="1" applyProtection="1">
      <alignment horizontal="center" vertical="center" wrapText="1"/>
      <protection hidden="1"/>
    </xf>
    <xf numFmtId="165" fontId="6" fillId="0" borderId="16" xfId="1" applyNumberFormat="1" applyFont="1" applyBorder="1" applyAlignment="1" applyProtection="1">
      <alignment horizontal="right" vertical="center" wrapText="1"/>
      <protection hidden="1"/>
    </xf>
    <xf numFmtId="165" fontId="6" fillId="0" borderId="27" xfId="1" applyNumberFormat="1" applyFont="1" applyBorder="1" applyAlignment="1" applyProtection="1">
      <alignment horizontal="right" vertical="center" wrapText="1"/>
      <protection hidden="1"/>
    </xf>
    <xf numFmtId="165" fontId="30" fillId="0" borderId="17" xfId="1" applyNumberFormat="1" applyFont="1" applyBorder="1" applyAlignment="1" applyProtection="1">
      <alignment horizontal="center" vertical="center" wrapText="1"/>
      <protection hidden="1"/>
    </xf>
    <xf numFmtId="0" fontId="10" fillId="0" borderId="1" xfId="3" applyFont="1" applyFill="1" applyBorder="1" applyProtection="1">
      <protection hidden="1"/>
    </xf>
    <xf numFmtId="170" fontId="3" fillId="0" borderId="1" xfId="4" applyNumberFormat="1" applyFill="1" applyBorder="1" applyProtection="1">
      <protection hidden="1"/>
    </xf>
    <xf numFmtId="165" fontId="3" fillId="0" borderId="1" xfId="1" applyNumberFormat="1" applyFont="1" applyFill="1" applyBorder="1" applyProtection="1">
      <protection hidden="1"/>
    </xf>
    <xf numFmtId="0" fontId="12" fillId="0" borderId="1" xfId="3" applyFont="1" applyFill="1" applyBorder="1" applyProtection="1">
      <protection hidden="1"/>
    </xf>
    <xf numFmtId="170" fontId="11" fillId="0" borderId="1" xfId="4" applyNumberFormat="1" applyFont="1" applyFill="1" applyBorder="1" applyProtection="1">
      <protection hidden="1"/>
    </xf>
    <xf numFmtId="0" fontId="13" fillId="0" borderId="1" xfId="3" applyFont="1" applyFill="1" applyBorder="1" applyProtection="1">
      <protection hidden="1"/>
    </xf>
    <xf numFmtId="0" fontId="2" fillId="0" borderId="1" xfId="3" applyFont="1" applyFill="1" applyBorder="1" applyProtection="1">
      <protection hidden="1"/>
    </xf>
    <xf numFmtId="0" fontId="12" fillId="5" borderId="1" xfId="3" applyFont="1" applyFill="1" applyBorder="1" applyProtection="1">
      <protection hidden="1"/>
    </xf>
    <xf numFmtId="170" fontId="11" fillId="5" borderId="1" xfId="4" applyNumberFormat="1" applyFont="1" applyFill="1" applyBorder="1" applyProtection="1">
      <protection hidden="1"/>
    </xf>
    <xf numFmtId="0" fontId="11" fillId="0" borderId="1" xfId="0" applyFont="1" applyFill="1" applyBorder="1" applyAlignment="1" applyProtection="1">
      <alignment horizontal="center"/>
      <protection hidden="1"/>
    </xf>
    <xf numFmtId="168" fontId="10" fillId="0" borderId="1" xfId="1" applyNumberFormat="1" applyFont="1" applyFill="1" applyBorder="1" applyAlignment="1" applyProtection="1">
      <alignment horizontal="center"/>
      <protection hidden="1"/>
    </xf>
    <xf numFmtId="168" fontId="11" fillId="0" borderId="1" xfId="1" applyNumberFormat="1" applyFont="1" applyFill="1" applyBorder="1" applyAlignment="1" applyProtection="1">
      <alignment horizontal="center" wrapText="1"/>
      <protection hidden="1"/>
    </xf>
    <xf numFmtId="168" fontId="15" fillId="0" borderId="1" xfId="1" applyNumberFormat="1" applyFont="1" applyFill="1" applyBorder="1" applyAlignment="1" applyProtection="1">
      <alignment horizontal="right" wrapText="1" shrinkToFit="1"/>
      <protection hidden="1"/>
    </xf>
    <xf numFmtId="168" fontId="16" fillId="0" borderId="1" xfId="1" applyNumberFormat="1" applyFont="1" applyFill="1" applyBorder="1" applyAlignment="1" applyProtection="1">
      <alignment horizontal="right"/>
      <protection hidden="1"/>
    </xf>
    <xf numFmtId="168" fontId="11" fillId="0" borderId="1" xfId="1" applyNumberFormat="1" applyFont="1" applyFill="1" applyBorder="1" applyAlignment="1" applyProtection="1">
      <alignment horizontal="right" wrapText="1"/>
      <protection hidden="1"/>
    </xf>
    <xf numFmtId="0" fontId="15" fillId="0" borderId="0" xfId="0" applyFont="1" applyFill="1" applyAlignment="1" applyProtection="1">
      <alignment horizontal="right"/>
      <protection hidden="1"/>
    </xf>
    <xf numFmtId="168" fontId="10" fillId="0" borderId="1" xfId="1" applyNumberFormat="1" applyFont="1" applyFill="1" applyBorder="1" applyAlignment="1" applyProtection="1">
      <alignment horizontal="right"/>
      <protection hidden="1"/>
    </xf>
    <xf numFmtId="168" fontId="7" fillId="0" borderId="1" xfId="1" applyNumberFormat="1" applyFont="1" applyFill="1" applyBorder="1" applyAlignment="1" applyProtection="1">
      <alignment horizontal="right"/>
      <protection hidden="1"/>
    </xf>
    <xf numFmtId="0" fontId="0" fillId="0" borderId="1" xfId="0" applyFill="1" applyBorder="1" applyProtection="1">
      <protection hidden="1"/>
    </xf>
    <xf numFmtId="177" fontId="10" fillId="0" borderId="1" xfId="1" applyNumberFormat="1" applyFont="1" applyFill="1" applyBorder="1" applyAlignment="1" applyProtection="1">
      <alignment horizontal="center"/>
      <protection hidden="1"/>
    </xf>
    <xf numFmtId="177" fontId="11" fillId="0" borderId="1" xfId="1" applyNumberFormat="1" applyFont="1" applyFill="1" applyBorder="1" applyAlignment="1" applyProtection="1">
      <alignment horizontal="center"/>
      <protection hidden="1"/>
    </xf>
    <xf numFmtId="177" fontId="7" fillId="0" borderId="1" xfId="0" applyNumberFormat="1" applyFont="1" applyFill="1" applyBorder="1" applyProtection="1">
      <protection hidden="1"/>
    </xf>
    <xf numFmtId="0" fontId="7" fillId="0" borderId="1" xfId="0" applyFont="1" applyFill="1" applyBorder="1" applyProtection="1">
      <protection hidden="1"/>
    </xf>
    <xf numFmtId="0" fontId="11" fillId="0" borderId="1" xfId="0" applyFont="1" applyFill="1" applyBorder="1" applyProtection="1">
      <protection hidden="1"/>
    </xf>
    <xf numFmtId="165" fontId="11" fillId="0" borderId="1" xfId="1" applyNumberFormat="1" applyFont="1" applyFill="1" applyBorder="1" applyAlignment="1" applyProtection="1">
      <alignment horizontal="center"/>
      <protection hidden="1"/>
    </xf>
    <xf numFmtId="165" fontId="7" fillId="0" borderId="1" xfId="1" applyNumberFormat="1" applyFont="1" applyFill="1" applyBorder="1" applyProtection="1">
      <protection hidden="1"/>
    </xf>
    <xf numFmtId="0" fontId="10" fillId="0" borderId="3" xfId="0" applyFont="1" applyFill="1" applyBorder="1" applyProtection="1">
      <protection hidden="1"/>
    </xf>
    <xf numFmtId="165" fontId="10" fillId="0" borderId="4" xfId="1" applyNumberFormat="1" applyFont="1" applyFill="1" applyBorder="1" applyAlignment="1" applyProtection="1">
      <alignment horizontal="center"/>
      <protection hidden="1"/>
    </xf>
    <xf numFmtId="165" fontId="11" fillId="0" borderId="4" xfId="1" applyNumberFormat="1" applyFont="1" applyFill="1" applyBorder="1" applyAlignment="1" applyProtection="1">
      <alignment horizontal="center"/>
      <protection hidden="1"/>
    </xf>
    <xf numFmtId="165" fontId="10" fillId="0" borderId="4" xfId="1" applyNumberFormat="1" applyFont="1" applyFill="1" applyBorder="1" applyProtection="1">
      <protection hidden="1"/>
    </xf>
    <xf numFmtId="165" fontId="3" fillId="0" borderId="4" xfId="1" applyNumberFormat="1" applyFont="1" applyFill="1" applyBorder="1" applyProtection="1">
      <protection hidden="1"/>
    </xf>
    <xf numFmtId="165" fontId="7" fillId="0" borderId="4" xfId="1" applyNumberFormat="1" applyFont="1" applyFill="1" applyBorder="1" applyProtection="1">
      <protection hidden="1"/>
    </xf>
    <xf numFmtId="165" fontId="7" fillId="0" borderId="5" xfId="1" applyNumberFormat="1" applyFont="1" applyFill="1" applyBorder="1" applyProtection="1">
      <protection hidden="1"/>
    </xf>
    <xf numFmtId="0" fontId="10" fillId="0" borderId="1" xfId="0" applyFont="1" applyFill="1" applyBorder="1" applyProtection="1">
      <protection hidden="1"/>
    </xf>
    <xf numFmtId="0" fontId="38" fillId="0" borderId="1" xfId="0" applyFont="1" applyFill="1" applyBorder="1" applyAlignment="1" applyProtection="1">
      <alignment vertical="center" wrapText="1"/>
      <protection hidden="1"/>
    </xf>
    <xf numFmtId="165" fontId="10" fillId="0" borderId="1" xfId="1" applyNumberFormat="1" applyFont="1" applyFill="1" applyBorder="1" applyAlignment="1" applyProtection="1">
      <alignment horizontal="center" vertical="center"/>
      <protection hidden="1"/>
    </xf>
    <xf numFmtId="165" fontId="11" fillId="0" borderId="1" xfId="1" applyNumberFormat="1" applyFont="1" applyFill="1" applyBorder="1" applyAlignment="1" applyProtection="1">
      <alignment horizontal="center" vertical="center"/>
      <protection hidden="1"/>
    </xf>
    <xf numFmtId="165" fontId="7" fillId="0" borderId="1" xfId="1" applyNumberFormat="1" applyFont="1" applyFill="1" applyBorder="1" applyAlignment="1" applyProtection="1">
      <alignment vertical="center"/>
      <protection hidden="1"/>
    </xf>
    <xf numFmtId="3" fontId="6" fillId="0" borderId="16" xfId="0" applyNumberFormat="1" applyFont="1" applyBorder="1" applyAlignment="1" applyProtection="1">
      <alignment horizontal="center" vertical="center" wrapText="1"/>
      <protection hidden="1"/>
    </xf>
    <xf numFmtId="43" fontId="28" fillId="0" borderId="0" xfId="1" applyFont="1" applyFill="1" applyBorder="1" applyAlignment="1" applyProtection="1">
      <alignment horizontal="center"/>
      <protection locked="0"/>
    </xf>
    <xf numFmtId="178" fontId="6" fillId="0" borderId="16" xfId="1" applyNumberFormat="1" applyFont="1" applyBorder="1" applyAlignment="1" applyProtection="1">
      <alignment horizontal="center" vertical="center" wrapText="1"/>
      <protection hidden="1"/>
    </xf>
    <xf numFmtId="0" fontId="18" fillId="0" borderId="4" xfId="0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Alignment="1">
      <alignment horizontal="left" indent="1"/>
    </xf>
    <xf numFmtId="179" fontId="28" fillId="0" borderId="0" xfId="0" applyNumberFormat="1" applyFont="1" applyFill="1" applyBorder="1" applyAlignment="1" applyProtection="1">
      <alignment horizontal="center"/>
      <protection locked="0"/>
    </xf>
    <xf numFmtId="0" fontId="39" fillId="0" borderId="0" xfId="0" applyFont="1" applyBorder="1" applyAlignment="1" applyProtection="1">
      <alignment vertical="center"/>
      <protection hidden="1"/>
    </xf>
    <xf numFmtId="0" fontId="17" fillId="0" borderId="1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left" indent="4"/>
      <protection hidden="1"/>
    </xf>
    <xf numFmtId="0" fontId="7" fillId="0" borderId="0" xfId="0" applyFont="1" applyFill="1" applyAlignment="1" applyProtection="1">
      <alignment horizontal="left" indent="3"/>
      <protection hidden="1"/>
    </xf>
    <xf numFmtId="0" fontId="7" fillId="0" borderId="0" xfId="0" applyFont="1" applyFill="1" applyAlignment="1" applyProtection="1">
      <alignment horizontal="left" indent="4"/>
      <protection hidden="1"/>
    </xf>
    <xf numFmtId="165" fontId="28" fillId="2" borderId="1" xfId="1" applyNumberFormat="1" applyFont="1" applyFill="1" applyBorder="1" applyAlignment="1" applyProtection="1">
      <alignment horizontal="left" vertical="center" wrapText="1"/>
      <protection locked="0"/>
    </xf>
    <xf numFmtId="0" fontId="26" fillId="0" borderId="0" xfId="0" applyFont="1" applyAlignment="1">
      <alignment vertical="top"/>
    </xf>
    <xf numFmtId="0" fontId="17" fillId="0" borderId="15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17" fillId="0" borderId="18" xfId="0" applyFont="1" applyBorder="1" applyAlignment="1" applyProtection="1">
      <alignment horizontal="center" vertical="center" wrapText="1"/>
      <protection hidden="1"/>
    </xf>
    <xf numFmtId="0" fontId="17" fillId="0" borderId="23" xfId="0" applyFont="1" applyBorder="1" applyAlignment="1" applyProtection="1">
      <alignment horizontal="center" vertical="center" wrapText="1"/>
      <protection hidden="1"/>
    </xf>
    <xf numFmtId="0" fontId="26" fillId="0" borderId="17" xfId="0" applyFont="1" applyBorder="1" applyAlignment="1" applyProtection="1">
      <alignment horizontal="center" vertical="center" wrapText="1"/>
      <protection hidden="1"/>
    </xf>
    <xf numFmtId="0" fontId="28" fillId="0" borderId="16" xfId="0" applyFont="1" applyBorder="1" applyAlignment="1">
      <alignment horizontal="center" vertical="center" wrapText="1"/>
    </xf>
    <xf numFmtId="0" fontId="36" fillId="0" borderId="23" xfId="0" applyFont="1" applyBorder="1" applyAlignment="1" applyProtection="1">
      <alignment horizontal="center" vertical="center" wrapText="1"/>
      <protection hidden="1"/>
    </xf>
    <xf numFmtId="178" fontId="26" fillId="0" borderId="16" xfId="1" applyNumberFormat="1" applyFont="1" applyBorder="1" applyAlignment="1" applyProtection="1">
      <alignment horizontal="center" vertical="center" wrapText="1"/>
      <protection hidden="1"/>
    </xf>
    <xf numFmtId="0" fontId="28" fillId="0" borderId="17" xfId="0" applyFont="1" applyBorder="1" applyAlignment="1" applyProtection="1">
      <alignment vertical="center" wrapText="1"/>
      <protection hidden="1"/>
    </xf>
    <xf numFmtId="178" fontId="28" fillId="0" borderId="16" xfId="1" applyNumberFormat="1" applyFont="1" applyBorder="1" applyAlignment="1" applyProtection="1">
      <alignment horizontal="center" vertical="center" wrapText="1"/>
      <protection hidden="1"/>
    </xf>
    <xf numFmtId="9" fontId="28" fillId="2" borderId="3" xfId="2" applyFont="1" applyFill="1" applyBorder="1" applyAlignment="1" applyProtection="1">
      <alignment horizontal="center" vertical="center" wrapText="1"/>
      <protection locked="0"/>
    </xf>
    <xf numFmtId="174" fontId="28" fillId="2" borderId="21" xfId="1" applyNumberFormat="1" applyFont="1" applyFill="1" applyBorder="1" applyAlignment="1" applyProtection="1">
      <alignment horizontal="center" vertical="center" wrapText="1"/>
      <protection locked="0"/>
    </xf>
    <xf numFmtId="174" fontId="28" fillId="2" borderId="5" xfId="1" applyNumberFormat="1" applyFont="1" applyFill="1" applyBorder="1" applyAlignment="1" applyProtection="1">
      <alignment horizontal="center" vertical="center" wrapText="1"/>
      <protection locked="0"/>
    </xf>
    <xf numFmtId="174" fontId="28" fillId="2" borderId="1" xfId="1" applyNumberFormat="1" applyFont="1" applyFill="1" applyBorder="1" applyAlignment="1" applyProtection="1">
      <alignment horizontal="center" vertical="center" wrapText="1"/>
      <protection locked="0"/>
    </xf>
    <xf numFmtId="174" fontId="28" fillId="2" borderId="36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>
      <alignment horizontal="justify" vertical="center" wrapText="1"/>
    </xf>
    <xf numFmtId="0" fontId="17" fillId="0" borderId="0" xfId="0" applyFont="1" applyAlignment="1">
      <alignment horizontal="left" indent="3"/>
    </xf>
    <xf numFmtId="0" fontId="17" fillId="0" borderId="0" xfId="0" applyFont="1" applyBorder="1" applyAlignment="1">
      <alignment horizontal="center" vertical="center" wrapText="1"/>
    </xf>
    <xf numFmtId="0" fontId="28" fillId="2" borderId="1" xfId="0" applyFont="1" applyFill="1" applyBorder="1" applyAlignment="1" applyProtection="1">
      <alignment vertical="center" wrapText="1"/>
      <protection locked="0"/>
    </xf>
    <xf numFmtId="178" fontId="1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/>
    <xf numFmtId="178" fontId="17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43" fontId="17" fillId="0" borderId="1" xfId="1" applyFont="1" applyBorder="1"/>
    <xf numFmtId="0" fontId="17" fillId="0" borderId="1" xfId="0" applyFont="1" applyBorder="1" applyAlignment="1">
      <alignment horizontal="center"/>
    </xf>
    <xf numFmtId="0" fontId="17" fillId="6" borderId="0" xfId="0" applyFont="1" applyFill="1"/>
    <xf numFmtId="10" fontId="17" fillId="6" borderId="0" xfId="0" applyNumberFormat="1" applyFont="1" applyFill="1"/>
    <xf numFmtId="9" fontId="17" fillId="6" borderId="1" xfId="2" applyFont="1" applyFill="1" applyBorder="1" applyAlignment="1">
      <alignment horizontal="center"/>
    </xf>
    <xf numFmtId="0" fontId="0" fillId="0" borderId="0" xfId="0" applyFill="1"/>
    <xf numFmtId="0" fontId="0" fillId="0" borderId="1" xfId="0" applyFill="1" applyBorder="1"/>
    <xf numFmtId="43" fontId="0" fillId="0" borderId="1" xfId="1" applyFont="1" applyFill="1" applyBorder="1"/>
    <xf numFmtId="9" fontId="0" fillId="0" borderId="0" xfId="0" applyNumberFormat="1" applyFill="1" applyAlignment="1">
      <alignment horizontal="right"/>
    </xf>
    <xf numFmtId="43" fontId="0" fillId="0" borderId="0" xfId="1" applyFont="1" applyFill="1"/>
    <xf numFmtId="0" fontId="41" fillId="0" borderId="0" xfId="0" applyFont="1" applyFill="1"/>
    <xf numFmtId="9" fontId="42" fillId="0" borderId="0" xfId="0" applyNumberFormat="1" applyFont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0" fillId="0" borderId="0" xfId="0" applyFill="1" applyAlignment="1">
      <alignment horizontal="right"/>
    </xf>
    <xf numFmtId="168" fontId="0" fillId="0" borderId="0" xfId="1" applyNumberFormat="1" applyFont="1" applyFill="1" applyAlignment="1">
      <alignment horizontal="center"/>
    </xf>
    <xf numFmtId="0" fontId="1" fillId="0" borderId="0" xfId="0" applyFont="1" applyFill="1" applyAlignment="1">
      <alignment horizontal="right"/>
    </xf>
    <xf numFmtId="168" fontId="1" fillId="0" borderId="0" xfId="1" applyNumberFormat="1" applyFont="1" applyFill="1"/>
    <xf numFmtId="0" fontId="1" fillId="0" borderId="0" xfId="0" applyFont="1" applyFill="1"/>
    <xf numFmtId="168" fontId="1" fillId="0" borderId="0" xfId="1" applyNumberFormat="1" applyFont="1" applyFill="1" applyAlignment="1">
      <alignment horizontal="center"/>
    </xf>
    <xf numFmtId="43" fontId="1" fillId="0" borderId="0" xfId="1" applyFont="1" applyFill="1"/>
    <xf numFmtId="9" fontId="17" fillId="0" borderId="0" xfId="0" applyNumberFormat="1" applyFont="1" applyFill="1"/>
    <xf numFmtId="0" fontId="0" fillId="0" borderId="0" xfId="0" applyAlignment="1">
      <alignment horizontal="center"/>
    </xf>
    <xf numFmtId="0" fontId="18" fillId="0" borderId="0" xfId="0" applyFont="1" applyBorder="1" applyAlignment="1" applyProtection="1">
      <alignment vertical="center"/>
      <protection hidden="1"/>
    </xf>
    <xf numFmtId="9" fontId="0" fillId="0" borderId="0" xfId="2" applyFont="1"/>
    <xf numFmtId="10" fontId="0" fillId="0" borderId="0" xfId="2" applyNumberFormat="1" applyFont="1"/>
    <xf numFmtId="0" fontId="43" fillId="0" borderId="0" xfId="0" applyFont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0" borderId="0" xfId="0" applyFont="1" applyAlignment="1">
      <alignment horizontal="right"/>
    </xf>
    <xf numFmtId="0" fontId="0" fillId="0" borderId="4" xfId="0" applyBorder="1"/>
    <xf numFmtId="0" fontId="0" fillId="0" borderId="4" xfId="0" applyFill="1" applyBorder="1"/>
    <xf numFmtId="0" fontId="17" fillId="0" borderId="4" xfId="0" applyFont="1" applyFill="1" applyBorder="1" applyAlignment="1">
      <alignment horizontal="center" vertical="center" wrapText="1"/>
    </xf>
    <xf numFmtId="43" fontId="0" fillId="0" borderId="1" xfId="0" applyNumberFormat="1" applyBorder="1"/>
    <xf numFmtId="180" fontId="0" fillId="0" borderId="1" xfId="0" applyNumberFormat="1" applyBorder="1"/>
    <xf numFmtId="0" fontId="44" fillId="0" borderId="0" xfId="0" applyFont="1" applyAlignment="1">
      <alignment horizontal="right"/>
    </xf>
    <xf numFmtId="168" fontId="0" fillId="0" borderId="1" xfId="0" applyNumberFormat="1" applyBorder="1"/>
    <xf numFmtId="0" fontId="18" fillId="0" borderId="1" xfId="0" applyFont="1" applyFill="1" applyBorder="1" applyAlignment="1" applyProtection="1">
      <alignment horizontal="center" vertical="center" wrapText="1"/>
      <protection hidden="1"/>
    </xf>
    <xf numFmtId="0" fontId="18" fillId="0" borderId="5" xfId="0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Fill="1" applyBorder="1" applyAlignment="1" applyProtection="1">
      <alignment vertical="center" wrapText="1"/>
      <protection hidden="1"/>
    </xf>
    <xf numFmtId="0" fontId="17" fillId="0" borderId="0" xfId="0" applyFont="1" applyFill="1" applyBorder="1" applyProtection="1">
      <protection hidden="1"/>
    </xf>
    <xf numFmtId="0" fontId="18" fillId="0" borderId="1" xfId="0" applyFont="1" applyFill="1" applyBorder="1" applyAlignment="1" applyProtection="1">
      <alignment horizontal="left" vertical="center" wrapText="1"/>
      <protection hidden="1"/>
    </xf>
    <xf numFmtId="0" fontId="17" fillId="0" borderId="1" xfId="0" applyFont="1" applyFill="1" applyBorder="1" applyAlignment="1" applyProtection="1">
      <alignment horizontal="left" vertical="center" wrapText="1"/>
      <protection hidden="1"/>
    </xf>
    <xf numFmtId="0" fontId="18" fillId="0" borderId="3" xfId="0" applyFont="1" applyFill="1" applyBorder="1" applyAlignment="1" applyProtection="1">
      <alignment horizontal="left" vertical="center" wrapText="1"/>
      <protection hidden="1"/>
    </xf>
    <xf numFmtId="43" fontId="5" fillId="0" borderId="0" xfId="1" applyFont="1" applyAlignment="1">
      <alignment horizontal="left" vertical="center" indent="3"/>
    </xf>
    <xf numFmtId="0" fontId="5" fillId="0" borderId="0" xfId="0" applyFont="1" applyAlignment="1">
      <alignment horizontal="left" vertical="center" indent="3"/>
    </xf>
    <xf numFmtId="0" fontId="26" fillId="0" borderId="12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167" fontId="17" fillId="0" borderId="1" xfId="1" applyNumberFormat="1" applyFont="1" applyFill="1" applyBorder="1" applyAlignment="1">
      <alignment horizontal="left" wrapText="1" shrinkToFit="1"/>
    </xf>
    <xf numFmtId="167" fontId="17" fillId="0" borderId="1" xfId="1" applyNumberFormat="1" applyFont="1" applyFill="1" applyBorder="1" applyAlignment="1">
      <alignment horizontal="left" wrapText="1"/>
    </xf>
    <xf numFmtId="0" fontId="17" fillId="2" borderId="1" xfId="0" applyFont="1" applyFill="1" applyBorder="1" applyAlignment="1">
      <alignment horizontal="left" wrapText="1"/>
    </xf>
    <xf numFmtId="0" fontId="20" fillId="0" borderId="6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67" fontId="25" fillId="0" borderId="1" xfId="1" applyNumberFormat="1" applyFont="1" applyFill="1" applyBorder="1" applyAlignment="1">
      <alignment horizontal="left" wrapText="1" shrinkToFit="1"/>
    </xf>
    <xf numFmtId="0" fontId="17" fillId="2" borderId="1" xfId="0" applyFont="1" applyFill="1" applyBorder="1" applyAlignment="1">
      <alignment horizontal="left" wrapText="1" indent="2"/>
    </xf>
    <xf numFmtId="0" fontId="0" fillId="0" borderId="0" xfId="0" applyAlignment="1">
      <alignment horizontal="center"/>
    </xf>
    <xf numFmtId="0" fontId="33" fillId="3" borderId="11" xfId="0" applyFont="1" applyFill="1" applyBorder="1" applyAlignment="1">
      <alignment horizontal="center" vertical="center" wrapText="1"/>
    </xf>
    <xf numFmtId="0" fontId="33" fillId="3" borderId="0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wrapText="1"/>
    </xf>
    <xf numFmtId="0" fontId="17" fillId="3" borderId="5" xfId="0" applyFont="1" applyFill="1" applyBorder="1" applyAlignment="1">
      <alignment horizontal="center" wrapText="1"/>
    </xf>
    <xf numFmtId="0" fontId="17" fillId="0" borderId="0" xfId="3" applyFont="1" applyAlignment="1">
      <alignment horizontal="center"/>
    </xf>
    <xf numFmtId="0" fontId="17" fillId="0" borderId="1" xfId="0" applyFont="1" applyFill="1" applyBorder="1" applyAlignment="1">
      <alignment horizontal="left" wrapText="1" indent="4"/>
    </xf>
    <xf numFmtId="0" fontId="32" fillId="3" borderId="11" xfId="0" applyFont="1" applyFill="1" applyBorder="1" applyAlignment="1">
      <alignment horizontal="center" wrapText="1"/>
    </xf>
    <xf numFmtId="0" fontId="32" fillId="3" borderId="0" xfId="0" applyFont="1" applyFill="1" applyBorder="1" applyAlignment="1">
      <alignment horizont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right"/>
    </xf>
    <xf numFmtId="0" fontId="17" fillId="0" borderId="1" xfId="0" applyFont="1" applyFill="1" applyBorder="1" applyAlignment="1">
      <alignment horizontal="center"/>
    </xf>
    <xf numFmtId="0" fontId="0" fillId="0" borderId="1" xfId="0" applyBorder="1" applyAlignment="1" applyProtection="1">
      <alignment horizontal="right" wrapText="1"/>
      <protection hidden="1"/>
    </xf>
    <xf numFmtId="10" fontId="0" fillId="0" borderId="1" xfId="2" applyNumberFormat="1" applyFont="1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10" fontId="0" fillId="0" borderId="1" xfId="2" applyNumberFormat="1" applyFont="1" applyBorder="1" applyAlignment="1" applyProtection="1">
      <alignment horizontal="center"/>
      <protection hidden="1"/>
    </xf>
    <xf numFmtId="10" fontId="0" fillId="0" borderId="1" xfId="0" applyNumberFormat="1" applyBorder="1" applyAlignment="1" applyProtection="1">
      <alignment horizontal="center"/>
      <protection hidden="1"/>
    </xf>
    <xf numFmtId="168" fontId="0" fillId="0" borderId="1" xfId="1" applyNumberFormat="1" applyFont="1" applyBorder="1" applyAlignment="1" applyProtection="1">
      <alignment horizontal="center"/>
      <protection hidden="1"/>
    </xf>
    <xf numFmtId="0" fontId="18" fillId="0" borderId="13" xfId="0" applyFont="1" applyBorder="1" applyAlignment="1" applyProtection="1">
      <alignment horizontal="center" vertical="center" wrapText="1"/>
      <protection hidden="1"/>
    </xf>
    <xf numFmtId="0" fontId="18" fillId="0" borderId="14" xfId="0" applyFont="1" applyBorder="1" applyAlignment="1" applyProtection="1">
      <alignment horizontal="center" vertical="center" wrapText="1"/>
      <protection hidden="1"/>
    </xf>
    <xf numFmtId="0" fontId="18" fillId="0" borderId="15" xfId="0" applyFont="1" applyBorder="1" applyAlignment="1" applyProtection="1">
      <alignment horizontal="center" vertical="center" wrapText="1"/>
      <protection hidden="1"/>
    </xf>
    <xf numFmtId="0" fontId="7" fillId="0" borderId="2" xfId="0" applyFont="1" applyFill="1" applyBorder="1" applyAlignment="1" applyProtection="1">
      <alignment horizontal="center"/>
      <protection hidden="1"/>
    </xf>
    <xf numFmtId="0" fontId="7" fillId="0" borderId="9" xfId="0" applyFont="1" applyFill="1" applyBorder="1" applyAlignment="1" applyProtection="1">
      <alignment horizontal="center"/>
      <protection hidden="1"/>
    </xf>
    <xf numFmtId="0" fontId="11" fillId="0" borderId="2" xfId="0" applyFont="1" applyBorder="1" applyAlignment="1" applyProtection="1">
      <alignment horizontal="center" wrapText="1"/>
      <protection hidden="1"/>
    </xf>
    <xf numFmtId="0" fontId="11" fillId="0" borderId="9" xfId="0" applyFont="1" applyBorder="1" applyAlignment="1" applyProtection="1">
      <alignment horizontal="center" wrapText="1"/>
      <protection hidden="1"/>
    </xf>
    <xf numFmtId="0" fontId="7" fillId="0" borderId="1" xfId="0" applyFont="1" applyBorder="1" applyAlignment="1" applyProtection="1">
      <alignment horizontal="center"/>
      <protection hidden="1"/>
    </xf>
    <xf numFmtId="0" fontId="11" fillId="0" borderId="2" xfId="3" applyFont="1" applyBorder="1" applyAlignment="1" applyProtection="1">
      <alignment horizontal="center"/>
      <protection hidden="1"/>
    </xf>
    <xf numFmtId="0" fontId="11" fillId="0" borderId="9" xfId="3" applyFont="1" applyBorder="1" applyAlignment="1" applyProtection="1">
      <alignment horizontal="center"/>
      <protection hidden="1"/>
    </xf>
    <xf numFmtId="0" fontId="7" fillId="0" borderId="13" xfId="0" applyFont="1" applyBorder="1" applyAlignment="1" applyProtection="1">
      <alignment horizontal="center" vertical="center" wrapText="1"/>
      <protection hidden="1"/>
    </xf>
    <xf numFmtId="0" fontId="7" fillId="0" borderId="17" xfId="0" applyFont="1" applyBorder="1" applyAlignment="1" applyProtection="1">
      <alignment horizontal="center" vertical="center" wrapText="1"/>
      <protection hidden="1"/>
    </xf>
    <xf numFmtId="0" fontId="11" fillId="0" borderId="1" xfId="0" applyFont="1" applyFill="1" applyBorder="1" applyAlignment="1" applyProtection="1">
      <alignment horizontal="center" wrapText="1"/>
      <protection hidden="1"/>
    </xf>
    <xf numFmtId="0" fontId="7" fillId="0" borderId="1" xfId="0" applyFont="1" applyFill="1" applyBorder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0" fontId="18" fillId="0" borderId="0" xfId="0" applyFont="1" applyBorder="1" applyAlignment="1" applyProtection="1">
      <alignment vertical="center"/>
      <protection hidden="1"/>
    </xf>
    <xf numFmtId="0" fontId="18" fillId="2" borderId="3" xfId="0" applyFont="1" applyFill="1" applyBorder="1" applyAlignment="1" applyProtection="1">
      <alignment horizontal="center" vertical="center" wrapText="1"/>
      <protection locked="0" hidden="1"/>
    </xf>
    <xf numFmtId="0" fontId="18" fillId="2" borderId="5" xfId="0" applyFont="1" applyFill="1" applyBorder="1" applyAlignment="1" applyProtection="1">
      <alignment horizontal="center" vertical="center" wrapText="1"/>
      <protection locked="0" hidden="1"/>
    </xf>
    <xf numFmtId="0" fontId="17" fillId="0" borderId="0" xfId="0" applyFont="1" applyAlignment="1" applyProtection="1">
      <alignment vertical="top"/>
      <protection hidden="1"/>
    </xf>
    <xf numFmtId="9" fontId="18" fillId="0" borderId="3" xfId="0" applyNumberFormat="1" applyFont="1" applyBorder="1" applyAlignment="1" applyProtection="1">
      <alignment horizontal="center" vertical="center" wrapText="1"/>
      <protection hidden="1"/>
    </xf>
    <xf numFmtId="0" fontId="18" fillId="0" borderId="5" xfId="0" applyFont="1" applyBorder="1" applyAlignment="1" applyProtection="1">
      <alignment horizontal="center" vertical="center" wrapText="1"/>
      <protection hidden="1"/>
    </xf>
    <xf numFmtId="0" fontId="17" fillId="0" borderId="0" xfId="0" applyFont="1" applyBorder="1" applyProtection="1">
      <protection hidden="1"/>
    </xf>
    <xf numFmtId="0" fontId="18" fillId="2" borderId="4" xfId="0" applyFont="1" applyFill="1" applyBorder="1" applyAlignment="1" applyProtection="1">
      <alignment horizontal="center" vertical="center" wrapText="1"/>
      <protection locked="0" hidden="1"/>
    </xf>
    <xf numFmtId="0" fontId="18" fillId="0" borderId="3" xfId="0" applyFont="1" applyBorder="1" applyAlignment="1" applyProtection="1">
      <alignment horizontal="left" vertical="center" wrapText="1"/>
      <protection hidden="1"/>
    </xf>
    <xf numFmtId="0" fontId="18" fillId="0" borderId="5" xfId="0" applyFont="1" applyBorder="1" applyAlignment="1" applyProtection="1">
      <alignment horizontal="left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8" fillId="0" borderId="9" xfId="0" applyFont="1" applyBorder="1" applyAlignment="1" applyProtection="1">
      <alignment horizontal="center" vertical="center" wrapText="1"/>
      <protection hidden="1"/>
    </xf>
    <xf numFmtId="0" fontId="18" fillId="2" borderId="3" xfId="0" applyFont="1" applyFill="1" applyBorder="1" applyAlignment="1" applyProtection="1">
      <alignment horizontal="left" vertical="center" wrapText="1"/>
      <protection locked="0" hidden="1"/>
    </xf>
    <xf numFmtId="0" fontId="18" fillId="2" borderId="4" xfId="0" applyFont="1" applyFill="1" applyBorder="1" applyAlignment="1" applyProtection="1">
      <alignment horizontal="left" vertical="center" wrapText="1"/>
      <protection locked="0" hidden="1"/>
    </xf>
    <xf numFmtId="0" fontId="18" fillId="2" borderId="5" xfId="0" applyFont="1" applyFill="1" applyBorder="1" applyAlignment="1" applyProtection="1">
      <alignment horizontal="left" vertical="center" wrapText="1"/>
      <protection locked="0" hidden="1"/>
    </xf>
    <xf numFmtId="0" fontId="18" fillId="0" borderId="6" xfId="0" applyFont="1" applyBorder="1" applyAlignment="1" applyProtection="1">
      <alignment horizontal="left" vertical="center" wrapText="1"/>
      <protection hidden="1"/>
    </xf>
    <xf numFmtId="0" fontId="18" fillId="0" borderId="7" xfId="0" applyFont="1" applyBorder="1" applyAlignment="1" applyProtection="1">
      <alignment horizontal="left" vertical="center" wrapText="1"/>
      <protection hidden="1"/>
    </xf>
    <xf numFmtId="0" fontId="18" fillId="0" borderId="26" xfId="0" applyFont="1" applyBorder="1" applyAlignment="1" applyProtection="1">
      <alignment horizontal="left" vertical="center" wrapText="1"/>
      <protection hidden="1"/>
    </xf>
    <xf numFmtId="0" fontId="18" fillId="0" borderId="8" xfId="0" applyFont="1" applyBorder="1" applyAlignment="1" applyProtection="1">
      <alignment horizontal="left" vertical="center" wrapText="1"/>
      <protection hidden="1"/>
    </xf>
    <xf numFmtId="0" fontId="17" fillId="0" borderId="0" xfId="0" applyFont="1" applyAlignment="1" applyProtection="1">
      <alignment horizontal="center"/>
      <protection hidden="1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 wrapText="1"/>
      <protection hidden="1"/>
    </xf>
    <xf numFmtId="0" fontId="18" fillId="0" borderId="25" xfId="0" applyFont="1" applyBorder="1" applyAlignment="1" applyProtection="1">
      <alignment horizontal="center" vertical="center" wrapText="1"/>
      <protection hidden="1"/>
    </xf>
    <xf numFmtId="43" fontId="17" fillId="0" borderId="3" xfId="1" applyFont="1" applyFill="1" applyBorder="1" applyAlignment="1" applyProtection="1">
      <alignment horizontal="center" vertical="center"/>
      <protection hidden="1"/>
    </xf>
    <xf numFmtId="43" fontId="17" fillId="0" borderId="5" xfId="1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right" vertical="center" wrapText="1"/>
      <protection hidden="1"/>
    </xf>
    <xf numFmtId="165" fontId="17" fillId="0" borderId="3" xfId="1" applyNumberFormat="1" applyFont="1" applyFill="1" applyBorder="1" applyAlignment="1" applyProtection="1">
      <alignment horizontal="center" vertical="center"/>
      <protection hidden="1"/>
    </xf>
    <xf numFmtId="165" fontId="17" fillId="0" borderId="5" xfId="1" applyNumberFormat="1" applyFont="1" applyFill="1" applyBorder="1" applyAlignment="1" applyProtection="1">
      <alignment horizontal="center" vertical="center"/>
      <protection hidden="1"/>
    </xf>
    <xf numFmtId="0" fontId="17" fillId="0" borderId="3" xfId="0" applyFont="1" applyFill="1" applyBorder="1" applyAlignment="1" applyProtection="1">
      <alignment horizontal="center" vertical="center"/>
      <protection hidden="1"/>
    </xf>
    <xf numFmtId="0" fontId="17" fillId="0" borderId="5" xfId="0" applyFont="1" applyFill="1" applyBorder="1" applyAlignment="1" applyProtection="1">
      <alignment horizontal="center" vertical="center"/>
      <protection hidden="1"/>
    </xf>
    <xf numFmtId="0" fontId="18" fillId="0" borderId="1" xfId="0" applyFont="1" applyBorder="1" applyAlignment="1" applyProtection="1">
      <alignment horizontal="center" vertical="center" wrapText="1"/>
      <protection hidden="1"/>
    </xf>
    <xf numFmtId="0" fontId="18" fillId="2" borderId="3" xfId="0" applyFont="1" applyFill="1" applyBorder="1" applyAlignment="1" applyProtection="1">
      <alignment horizontal="center" vertical="center"/>
      <protection locked="0" hidden="1"/>
    </xf>
    <xf numFmtId="0" fontId="18" fillId="2" borderId="5" xfId="0" applyFont="1" applyFill="1" applyBorder="1" applyAlignment="1" applyProtection="1">
      <alignment horizontal="center" vertical="center"/>
      <protection locked="0" hidden="1"/>
    </xf>
    <xf numFmtId="49" fontId="18" fillId="2" borderId="4" xfId="0" applyNumberFormat="1" applyFont="1" applyFill="1" applyBorder="1" applyAlignment="1" applyProtection="1">
      <alignment horizontal="center" vertical="center"/>
      <protection locked="0" hidden="1"/>
    </xf>
    <xf numFmtId="164" fontId="18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18" fillId="0" borderId="1" xfId="0" applyFont="1" applyFill="1" applyBorder="1" applyAlignment="1" applyProtection="1">
      <alignment horizontal="center" vertical="center" wrapText="1"/>
      <protection hidden="1"/>
    </xf>
    <xf numFmtId="0" fontId="18" fillId="0" borderId="3" xfId="0" applyFont="1" applyFill="1" applyBorder="1" applyAlignment="1" applyProtection="1">
      <alignment horizontal="center" vertical="center" wrapText="1"/>
      <protection hidden="1"/>
    </xf>
    <xf numFmtId="0" fontId="18" fillId="0" borderId="4" xfId="0" applyFont="1" applyFill="1" applyBorder="1" applyAlignment="1" applyProtection="1">
      <alignment horizontal="center" vertical="center" wrapText="1"/>
      <protection hidden="1"/>
    </xf>
    <xf numFmtId="43" fontId="18" fillId="0" borderId="3" xfId="1" applyFont="1" applyFill="1" applyBorder="1" applyAlignment="1" applyProtection="1">
      <alignment horizontal="center" vertical="center" wrapText="1"/>
      <protection hidden="1"/>
    </xf>
    <xf numFmtId="43" fontId="18" fillId="0" borderId="5" xfId="1" applyFont="1" applyFill="1" applyBorder="1" applyAlignment="1" applyProtection="1">
      <alignment horizontal="center" vertical="center" wrapText="1"/>
      <protection hidden="1"/>
    </xf>
    <xf numFmtId="43" fontId="18" fillId="0" borderId="4" xfId="1" applyFont="1" applyFill="1" applyBorder="1" applyAlignment="1" applyProtection="1">
      <alignment horizontal="center" vertical="center" wrapText="1"/>
      <protection hidden="1"/>
    </xf>
    <xf numFmtId="0" fontId="18" fillId="0" borderId="3" xfId="2" applyNumberFormat="1" applyFont="1" applyBorder="1" applyAlignment="1" applyProtection="1">
      <alignment horizontal="center" vertical="center" wrapText="1"/>
      <protection hidden="1"/>
    </xf>
    <xf numFmtId="169" fontId="18" fillId="0" borderId="4" xfId="2" applyNumberFormat="1" applyFont="1" applyBorder="1" applyAlignment="1" applyProtection="1">
      <alignment horizontal="center" vertical="center" wrapText="1"/>
      <protection hidden="1"/>
    </xf>
    <xf numFmtId="169" fontId="18" fillId="0" borderId="5" xfId="2" applyNumberFormat="1" applyFont="1" applyBorder="1" applyAlignment="1" applyProtection="1">
      <alignment horizontal="center" vertical="center" wrapText="1"/>
      <protection hidden="1"/>
    </xf>
    <xf numFmtId="0" fontId="22" fillId="0" borderId="10" xfId="0" applyFont="1" applyBorder="1" applyAlignment="1" applyProtection="1">
      <alignment horizontal="center" vertical="center"/>
      <protection hidden="1"/>
    </xf>
    <xf numFmtId="0" fontId="18" fillId="0" borderId="4" xfId="0" applyFont="1" applyBorder="1" applyAlignment="1" applyProtection="1">
      <alignment horizontal="center" vertical="center" wrapText="1"/>
      <protection hidden="1"/>
    </xf>
    <xf numFmtId="9" fontId="5" fillId="2" borderId="1" xfId="0" applyNumberFormat="1" applyFont="1" applyFill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3" xr:uid="{00000000-0005-0000-0000-000001000000}"/>
    <cellStyle name="Процентный" xfId="2" builtinId="5"/>
    <cellStyle name="Процентный 2" xfId="5" xr:uid="{00000000-0005-0000-0000-000003000000}"/>
    <cellStyle name="Финансовый" xfId="1" builtinId="3"/>
    <cellStyle name="Финансовый 2" xfId="4" xr:uid="{00000000-0005-0000-0000-000005000000}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'Итоговые расчеты модели'!$A$302</c:f>
              <c:strCache>
                <c:ptCount val="1"/>
                <c:pt idx="0">
                  <c:v>Cash-Flow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'Итоговые расчеты модели'!$B$301:$N$301</c:f>
              <c:strCache>
                <c:ptCount val="13"/>
                <c:pt idx="0">
                  <c:v>предъинвест. стадия</c:v>
                </c:pt>
                <c:pt idx="1">
                  <c:v>1 кв. 1 года</c:v>
                </c:pt>
                <c:pt idx="2">
                  <c:v>2 кв. 1 года</c:v>
                </c:pt>
                <c:pt idx="3">
                  <c:v>3 кв. 1 года</c:v>
                </c:pt>
                <c:pt idx="4">
                  <c:v>4 кв. 1 года</c:v>
                </c:pt>
                <c:pt idx="5">
                  <c:v>1 кв. 2 года</c:v>
                </c:pt>
                <c:pt idx="6">
                  <c:v>2 кв. 2 года</c:v>
                </c:pt>
                <c:pt idx="7">
                  <c:v>3 кв. 2 года</c:v>
                </c:pt>
                <c:pt idx="8">
                  <c:v>4 кв. 2 года</c:v>
                </c:pt>
                <c:pt idx="9">
                  <c:v>1 кв. 3 года</c:v>
                </c:pt>
                <c:pt idx="10">
                  <c:v>2 кв. 3 года</c:v>
                </c:pt>
                <c:pt idx="11">
                  <c:v>3 кв. 3 года</c:v>
                </c:pt>
                <c:pt idx="12">
                  <c:v>4 кв. 3 года</c:v>
                </c:pt>
              </c:strCache>
            </c:strRef>
          </c:cat>
          <c:val>
            <c:numRef>
              <c:f>'Итоговые расчеты модели'!$B$302:$N$302</c:f>
              <c:numCache>
                <c:formatCode>_-* #\ ##0_-;\-* #\ ##0_-;_-* "-"??_-;_-@_-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B82-45DB-8AC0-88F47AA6D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874816"/>
        <c:axId val="197876352"/>
      </c:lineChart>
      <c:catAx>
        <c:axId val="19787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876352"/>
        <c:crosses val="autoZero"/>
        <c:auto val="1"/>
        <c:lblAlgn val="ctr"/>
        <c:lblOffset val="100"/>
        <c:noMultiLvlLbl val="0"/>
      </c:catAx>
      <c:valAx>
        <c:axId val="19787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874816"/>
        <c:crossesAt val="0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945254670860625E-2"/>
          <c:y val="8.7327959397287699E-2"/>
          <c:w val="0.95356118370335419"/>
          <c:h val="0.81946748796235258"/>
        </c:manualLayout>
      </c:layout>
      <c:bubbleChart>
        <c:varyColors val="0"/>
        <c:ser>
          <c:idx val="0"/>
          <c:order val="0"/>
          <c:tx>
            <c:strRef>
              <c:f>'Данные Заявителя'!$B$102</c:f>
              <c:strCache>
                <c:ptCount val="1"/>
                <c:pt idx="0">
                  <c:v>РИСК 1</c:v>
                </c:pt>
              </c:strCache>
            </c:strRef>
          </c:tx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958525523288715E-2"/>
                  <c:y val="-4.320988704430037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4F0-4F6D-B2BC-CC7378EB3C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'Данные Заявителя'!$C$102</c:f>
              <c:strCache>
                <c:ptCount val="1"/>
                <c:pt idx="0">
                  <c:v>Х</c:v>
                </c:pt>
              </c:strCache>
            </c:strRef>
          </c:xVal>
          <c:yVal>
            <c:numRef>
              <c:f>'Данные Заявителя'!$D$102</c:f>
              <c:numCache>
                <c:formatCode>#\ ##0.00_ ;\-#\ ##0.00\ </c:formatCode>
                <c:ptCount val="1"/>
                <c:pt idx="0">
                  <c:v>0</c:v>
                </c:pt>
              </c:numCache>
            </c:numRef>
          </c:yVal>
          <c:bubbleSize>
            <c:numRef>
              <c:f>'Данные Заявителя'!$E$102</c:f>
              <c:numCache>
                <c:formatCode>General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14F0-4F6D-B2BC-CC7378EB3C0C}"/>
            </c:ext>
          </c:extLst>
        </c:ser>
        <c:ser>
          <c:idx val="1"/>
          <c:order val="1"/>
          <c:tx>
            <c:strRef>
              <c:f>'Данные Заявителя'!$B$103</c:f>
              <c:strCache>
                <c:ptCount val="1"/>
                <c:pt idx="0">
                  <c:v>РИСК 2</c:v>
                </c:pt>
              </c:strCache>
            </c:strRef>
          </c:tx>
          <c:spPr>
            <a:solidFill>
              <a:schemeClr val="accent2"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'Данные Заявителя'!$C$103</c:f>
              <c:strCache>
                <c:ptCount val="1"/>
                <c:pt idx="0">
                  <c:v>Х</c:v>
                </c:pt>
              </c:strCache>
            </c:strRef>
          </c:xVal>
          <c:yVal>
            <c:numRef>
              <c:f>'Данные Заявителя'!$D$103</c:f>
              <c:numCache>
                <c:formatCode>#\ ##0.00_ ;\-#\ ##0.00\ </c:formatCode>
                <c:ptCount val="1"/>
                <c:pt idx="0">
                  <c:v>0</c:v>
                </c:pt>
              </c:numCache>
            </c:numRef>
          </c:yVal>
          <c:bubbleSize>
            <c:numRef>
              <c:f>'Данные Заявителя'!$E$103</c:f>
              <c:numCache>
                <c:formatCode>General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14F0-4F6D-B2BC-CC7378EB3C0C}"/>
            </c:ext>
          </c:extLst>
        </c:ser>
        <c:ser>
          <c:idx val="2"/>
          <c:order val="2"/>
          <c:tx>
            <c:strRef>
              <c:f>'Данные Заявителя'!$B$104</c:f>
              <c:strCache>
                <c:ptCount val="1"/>
                <c:pt idx="0">
                  <c:v>РИСК 3</c:v>
                </c:pt>
              </c:strCache>
            </c:strRef>
          </c:tx>
          <c:spPr>
            <a:solidFill>
              <a:schemeClr val="accent3"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6579626228340854E-2"/>
                  <c:y val="-4.01234665411360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4F0-4F6D-B2BC-CC7378EB3C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'Данные Заявителя'!$C$104</c:f>
              <c:strCache>
                <c:ptCount val="1"/>
                <c:pt idx="0">
                  <c:v>Х</c:v>
                </c:pt>
              </c:strCache>
            </c:strRef>
          </c:xVal>
          <c:yVal>
            <c:numRef>
              <c:f>'Данные Заявителя'!$D$104</c:f>
              <c:numCache>
                <c:formatCode>#\ ##0.00_ ;\-#\ ##0.00\ </c:formatCode>
                <c:ptCount val="1"/>
                <c:pt idx="0">
                  <c:v>0</c:v>
                </c:pt>
              </c:numCache>
            </c:numRef>
          </c:yVal>
          <c:bubbleSize>
            <c:numRef>
              <c:f>'Данные Заявителя'!$E$104</c:f>
              <c:numCache>
                <c:formatCode>General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14F0-4F6D-B2BC-CC7378EB3C0C}"/>
            </c:ext>
          </c:extLst>
        </c:ser>
        <c:ser>
          <c:idx val="3"/>
          <c:order val="3"/>
          <c:tx>
            <c:strRef>
              <c:f>'Данные Заявителя'!$B$105</c:f>
              <c:strCache>
                <c:ptCount val="1"/>
                <c:pt idx="0">
                  <c:v>РИСК 4</c:v>
                </c:pt>
              </c:strCache>
            </c:strRef>
          </c:tx>
          <c:spPr>
            <a:solidFill>
              <a:schemeClr val="accent4"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'Данные Заявителя'!$C$105</c:f>
              <c:strCache>
                <c:ptCount val="1"/>
                <c:pt idx="0">
                  <c:v>Х</c:v>
                </c:pt>
              </c:strCache>
            </c:strRef>
          </c:xVal>
          <c:yVal>
            <c:numRef>
              <c:f>'Данные Заявителя'!$D$105</c:f>
              <c:numCache>
                <c:formatCode>#\ ##0.00_ ;\-#\ ##0.00\ </c:formatCode>
                <c:ptCount val="1"/>
                <c:pt idx="0">
                  <c:v>0</c:v>
                </c:pt>
              </c:numCache>
            </c:numRef>
          </c:yVal>
          <c:bubbleSize>
            <c:numRef>
              <c:f>'Данные Заявителя'!$E$105</c:f>
              <c:numCache>
                <c:formatCode>General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4-14F0-4F6D-B2BC-CC7378EB3C0C}"/>
            </c:ext>
          </c:extLst>
        </c:ser>
        <c:ser>
          <c:idx val="4"/>
          <c:order val="4"/>
          <c:tx>
            <c:strRef>
              <c:f>'Данные Заявителя'!$B$106</c:f>
              <c:strCache>
                <c:ptCount val="1"/>
                <c:pt idx="0">
                  <c:v>РИСК 5</c:v>
                </c:pt>
              </c:strCache>
            </c:strRef>
          </c:tx>
          <c:spPr>
            <a:solidFill>
              <a:schemeClr val="accent5"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strRef>
              <c:f>'Данные Заявителя'!$C$106</c:f>
              <c:strCache>
                <c:ptCount val="1"/>
                <c:pt idx="0">
                  <c:v>Х</c:v>
                </c:pt>
              </c:strCache>
            </c:strRef>
          </c:xVal>
          <c:yVal>
            <c:numRef>
              <c:f>'Данные Заявителя'!$D$106</c:f>
              <c:numCache>
                <c:formatCode>#\ ##0.00_ ;\-#\ ##0.00\ </c:formatCode>
                <c:ptCount val="1"/>
                <c:pt idx="0">
                  <c:v>0</c:v>
                </c:pt>
              </c:numCache>
            </c:numRef>
          </c:yVal>
          <c:bubbleSize>
            <c:numRef>
              <c:f>'Данные Заявителя'!$E$106</c:f>
              <c:numCache>
                <c:formatCode>General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5-14F0-4F6D-B2BC-CC7378EB3C0C}"/>
            </c:ext>
          </c:extLst>
        </c:ser>
        <c:ser>
          <c:idx val="5"/>
          <c:order val="5"/>
          <c:tx>
            <c:strRef>
              <c:f>'Данные Заявителя'!$B$107</c:f>
              <c:strCache>
                <c:ptCount val="1"/>
                <c:pt idx="0">
                  <c:v>РИСК 6</c:v>
                </c:pt>
              </c:strCache>
            </c:strRef>
          </c:tx>
          <c:spPr>
            <a:solidFill>
              <a:schemeClr val="accent6"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'Данные Заявителя'!$C$107</c:f>
              <c:strCache>
                <c:ptCount val="1"/>
                <c:pt idx="0">
                  <c:v>Х</c:v>
                </c:pt>
              </c:strCache>
            </c:strRef>
          </c:xVal>
          <c:yVal>
            <c:numRef>
              <c:f>'Данные Заявителя'!$D$107</c:f>
              <c:numCache>
                <c:formatCode>#\ ##0.00_ ;\-#\ ##0.00\ </c:formatCode>
                <c:ptCount val="1"/>
                <c:pt idx="0">
                  <c:v>0</c:v>
                </c:pt>
              </c:numCache>
            </c:numRef>
          </c:yVal>
          <c:bubbleSize>
            <c:numRef>
              <c:f>'Данные Заявителя'!$E$107</c:f>
              <c:numCache>
                <c:formatCode>General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6-14F0-4F6D-B2BC-CC7378EB3C0C}"/>
            </c:ext>
          </c:extLst>
        </c:ser>
        <c:ser>
          <c:idx val="6"/>
          <c:order val="6"/>
          <c:tx>
            <c:strRef>
              <c:f>'Данные Заявителя'!$B$108</c:f>
              <c:strCache>
                <c:ptCount val="1"/>
                <c:pt idx="0">
                  <c:v>РИСК 7</c:v>
                </c:pt>
              </c:strCache>
            </c:strRef>
          </c:tx>
          <c:spPr>
            <a:solidFill>
              <a:schemeClr val="accent1">
                <a:lumMod val="60000"/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'Данные Заявителя'!$C$108</c:f>
              <c:strCache>
                <c:ptCount val="1"/>
                <c:pt idx="0">
                  <c:v>Х</c:v>
                </c:pt>
              </c:strCache>
            </c:strRef>
          </c:xVal>
          <c:yVal>
            <c:numRef>
              <c:f>'Данные Заявителя'!$D$108</c:f>
              <c:numCache>
                <c:formatCode>#\ ##0.00_ ;\-#\ ##0.00\ </c:formatCode>
                <c:ptCount val="1"/>
                <c:pt idx="0">
                  <c:v>0</c:v>
                </c:pt>
              </c:numCache>
            </c:numRef>
          </c:yVal>
          <c:bubbleSize>
            <c:numRef>
              <c:f>'Данные Заявителя'!$E$108</c:f>
              <c:numCache>
                <c:formatCode>General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7-14F0-4F6D-B2BC-CC7378EB3C0C}"/>
            </c:ext>
          </c:extLst>
        </c:ser>
        <c:ser>
          <c:idx val="7"/>
          <c:order val="7"/>
          <c:tx>
            <c:strRef>
              <c:f>'Данные Заявителя'!$B$109</c:f>
              <c:strCache>
                <c:ptCount val="1"/>
                <c:pt idx="0">
                  <c:v>РИСК 8</c:v>
                </c:pt>
              </c:strCache>
            </c:strRef>
          </c:tx>
          <c:spPr>
            <a:solidFill>
              <a:schemeClr val="accent2">
                <a:lumMod val="60000"/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'Данные Заявителя'!$C$109</c:f>
              <c:strCache>
                <c:ptCount val="1"/>
                <c:pt idx="0">
                  <c:v>Х</c:v>
                </c:pt>
              </c:strCache>
            </c:strRef>
          </c:xVal>
          <c:yVal>
            <c:numRef>
              <c:f>'Данные Заявителя'!$D$109</c:f>
              <c:numCache>
                <c:formatCode>#\ ##0.00_ ;\-#\ ##0.00\ </c:formatCode>
                <c:ptCount val="1"/>
                <c:pt idx="0">
                  <c:v>0</c:v>
                </c:pt>
              </c:numCache>
            </c:numRef>
          </c:yVal>
          <c:bubbleSize>
            <c:numRef>
              <c:f>'Данные Заявителя'!$E$109</c:f>
              <c:numCache>
                <c:formatCode>General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8-14F0-4F6D-B2BC-CC7378EB3C0C}"/>
            </c:ext>
          </c:extLst>
        </c:ser>
        <c:ser>
          <c:idx val="8"/>
          <c:order val="8"/>
          <c:tx>
            <c:strRef>
              <c:f>'Данные Заявителя'!$B$110</c:f>
              <c:strCache>
                <c:ptCount val="1"/>
                <c:pt idx="0">
                  <c:v>РИСК 9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31750">
              <a:solidFill>
                <a:schemeClr val="accent1">
                  <a:shade val="50000"/>
                  <a:alpha val="53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4.5698928876736856E-2"/>
                  <c:y val="-2.77777845284788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4F0-4F6D-B2BC-CC7378EB3C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'Данные Заявителя'!$C$110</c:f>
              <c:strCache>
                <c:ptCount val="1"/>
                <c:pt idx="0">
                  <c:v>Х</c:v>
                </c:pt>
              </c:strCache>
            </c:strRef>
          </c:xVal>
          <c:yVal>
            <c:numRef>
              <c:f>'Данные Заявителя'!$D$110</c:f>
              <c:numCache>
                <c:formatCode>#\ ##0.00_ ;\-#\ ##0.00\ </c:formatCode>
                <c:ptCount val="1"/>
                <c:pt idx="0">
                  <c:v>0</c:v>
                </c:pt>
              </c:numCache>
            </c:numRef>
          </c:yVal>
          <c:bubbleSize>
            <c:numRef>
              <c:f>'Данные Заявителя'!$E$110</c:f>
              <c:numCache>
                <c:formatCode>General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9-14F0-4F6D-B2BC-CC7378EB3C0C}"/>
            </c:ext>
          </c:extLst>
        </c:ser>
        <c:ser>
          <c:idx val="9"/>
          <c:order val="9"/>
          <c:tx>
            <c:strRef>
              <c:f>'Данные Заявителя'!$B$111</c:f>
              <c:strCache>
                <c:ptCount val="1"/>
                <c:pt idx="0">
                  <c:v>РИСК 10</c:v>
                </c:pt>
              </c:strCache>
            </c:strRef>
          </c:tx>
          <c:spPr>
            <a:solidFill>
              <a:schemeClr val="accent4">
                <a:lumMod val="60000"/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'Данные Заявителя'!$C$111</c:f>
              <c:strCache>
                <c:ptCount val="1"/>
                <c:pt idx="0">
                  <c:v>Х</c:v>
                </c:pt>
              </c:strCache>
            </c:strRef>
          </c:xVal>
          <c:yVal>
            <c:numRef>
              <c:f>'Данные Заявителя'!$D$111</c:f>
              <c:numCache>
                <c:formatCode>#\ ##0.00_ ;\-#\ ##0.00\ </c:formatCode>
                <c:ptCount val="1"/>
                <c:pt idx="0">
                  <c:v>0</c:v>
                </c:pt>
              </c:numCache>
            </c:numRef>
          </c:yVal>
          <c:bubbleSize>
            <c:numRef>
              <c:f>'Данные Заявителя'!$E$111</c:f>
              <c:numCache>
                <c:formatCode>General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A-14F0-4F6D-B2BC-CC7378EB3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1534776496"/>
        <c:axId val="1534770256"/>
      </c:bubbleChart>
      <c:valAx>
        <c:axId val="1534776496"/>
        <c:scaling>
          <c:orientation val="minMax"/>
          <c:max val="0.99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b="1"/>
                  <a:t>Вероятность наступления</a:t>
                </a:r>
              </a:p>
            </c:rich>
          </c:tx>
          <c:layout>
            <c:manualLayout>
              <c:xMode val="edge"/>
              <c:yMode val="edge"/>
              <c:x val="0.69804488433304657"/>
              <c:y val="0.937638752220946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\ ##0.00_ ;\-#\ ##0.00\ 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34770256"/>
        <c:crosses val="autoZero"/>
        <c:crossBetween val="midCat"/>
        <c:majorUnit val="0.33000000000000007"/>
      </c:valAx>
      <c:valAx>
        <c:axId val="1534770256"/>
        <c:scaling>
          <c:orientation val="minMax"/>
          <c:max val="0.99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b="1"/>
                  <a:t>Воздействие на</a:t>
                </a:r>
                <a:r>
                  <a:rPr lang="ru-RU" b="1" baseline="0"/>
                  <a:t> Проект</a:t>
                </a:r>
                <a:endParaRPr lang="ru-RU" b="1"/>
              </a:p>
            </c:rich>
          </c:tx>
          <c:layout>
            <c:manualLayout>
              <c:xMode val="edge"/>
              <c:yMode val="edge"/>
              <c:x val="6.7460323579944761E-2"/>
              <c:y val="1.193642751444238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\ ##0.00_ ;\-#\ ##0.00\ 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34776496"/>
        <c:crosses val="autoZero"/>
        <c:crossBetween val="midCat"/>
        <c:majorUnit val="0.33000000000000007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145116</xdr:colOff>
      <xdr:row>102</xdr:row>
      <xdr:rowOff>80963</xdr:rowOff>
    </xdr:from>
    <xdr:to>
      <xdr:col>10</xdr:col>
      <xdr:colOff>691963</xdr:colOff>
      <xdr:row>116</xdr:row>
      <xdr:rowOff>157163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FB330682-29E2-49E0-83FD-9D2BC78FF4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609601</xdr:colOff>
      <xdr:row>102</xdr:row>
      <xdr:rowOff>116541</xdr:rowOff>
    </xdr:from>
    <xdr:to>
      <xdr:col>19</xdr:col>
      <xdr:colOff>448236</xdr:colOff>
      <xdr:row>124</xdr:row>
      <xdr:rowOff>26893</xdr:rowOff>
    </xdr:to>
    <xdr:grpSp>
      <xdr:nvGrpSpPr>
        <xdr:cNvPr id="9" name="Группа 8">
          <a:extLst>
            <a:ext uri="{FF2B5EF4-FFF2-40B4-BE49-F238E27FC236}">
              <a16:creationId xmlns:a16="http://schemas.microsoft.com/office/drawing/2014/main" id="{00E3E359-170C-4EB1-8727-03AF566B9CDC}"/>
            </a:ext>
          </a:extLst>
        </xdr:cNvPr>
        <xdr:cNvGrpSpPr/>
      </xdr:nvGrpSpPr>
      <xdr:grpSpPr>
        <a:xfrm>
          <a:off x="10847295" y="20349882"/>
          <a:ext cx="5836023" cy="4114799"/>
          <a:chOff x="10488706" y="20322988"/>
          <a:chExt cx="5836023" cy="4114799"/>
        </a:xfrm>
      </xdr:grpSpPr>
      <xdr:graphicFrame macro="">
        <xdr:nvGraphicFramePr>
          <xdr:cNvPr id="5" name="Диаграмма 4">
            <a:extLst>
              <a:ext uri="{FF2B5EF4-FFF2-40B4-BE49-F238E27FC236}">
                <a16:creationId xmlns:a16="http://schemas.microsoft.com/office/drawing/2014/main" id="{F1DDECD2-8EA8-4824-9EA7-637F6FD99261}"/>
              </a:ext>
            </a:extLst>
          </xdr:cNvPr>
          <xdr:cNvGraphicFramePr/>
        </xdr:nvGraphicFramePr>
        <xdr:xfrm>
          <a:off x="10488706" y="20322988"/>
          <a:ext cx="5836023" cy="41147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6" name="Прямоугольник 5">
            <a:extLst>
              <a:ext uri="{FF2B5EF4-FFF2-40B4-BE49-F238E27FC236}">
                <a16:creationId xmlns:a16="http://schemas.microsoft.com/office/drawing/2014/main" id="{A0FEB435-D1D5-46F3-8913-FF788E8AD6A7}"/>
              </a:ext>
            </a:extLst>
          </xdr:cNvPr>
          <xdr:cNvSpPr/>
        </xdr:nvSpPr>
        <xdr:spPr>
          <a:xfrm>
            <a:off x="10856259" y="21784235"/>
            <a:ext cx="1766047" cy="1147482"/>
          </a:xfrm>
          <a:prstGeom prst="rect">
            <a:avLst/>
          </a:prstGeom>
          <a:solidFill>
            <a:schemeClr val="accent1">
              <a:alpha val="2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0.36662</cdr:x>
      <cdr:y>0.63108</cdr:y>
    </cdr:from>
    <cdr:to>
      <cdr:x>0.66359</cdr:x>
      <cdr:y>0.9085</cdr:y>
    </cdr:to>
    <cdr:sp macro="" textlink="">
      <cdr:nvSpPr>
        <cdr:cNvPr id="3" name="Прямоугольник 2">
          <a:extLst xmlns:a="http://schemas.openxmlformats.org/drawingml/2006/main">
            <a:ext uri="{FF2B5EF4-FFF2-40B4-BE49-F238E27FC236}">
              <a16:creationId xmlns:a16="http://schemas.microsoft.com/office/drawing/2014/main" id="{A0FEB435-D1D5-46F3-8913-FF788E8AD6A7}"/>
            </a:ext>
          </a:extLst>
        </cdr:cNvPr>
        <cdr:cNvSpPr/>
      </cdr:nvSpPr>
      <cdr:spPr>
        <a:xfrm xmlns:a="http://schemas.openxmlformats.org/drawingml/2006/main">
          <a:off x="2139576" y="2596776"/>
          <a:ext cx="1733177" cy="114150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alpha val="20000"/>
          </a:scheme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ru-RU" sz="1100"/>
        </a:p>
      </cdr:txBody>
    </cdr:sp>
  </cdr:relSizeAnchor>
  <cdr:relSizeAnchor xmlns:cdr="http://schemas.openxmlformats.org/drawingml/2006/chartDrawing">
    <cdr:from>
      <cdr:x>0.06247</cdr:x>
      <cdr:y>0.63617</cdr:y>
    </cdr:from>
    <cdr:to>
      <cdr:x>0.36508</cdr:x>
      <cdr:y>0.90341</cdr:y>
    </cdr:to>
    <cdr:sp macro="" textlink="">
      <cdr:nvSpPr>
        <cdr:cNvPr id="2" name="Прямоугольник 1">
          <a:extLst xmlns:a="http://schemas.openxmlformats.org/drawingml/2006/main">
            <a:ext uri="{FF2B5EF4-FFF2-40B4-BE49-F238E27FC236}">
              <a16:creationId xmlns:a16="http://schemas.microsoft.com/office/drawing/2014/main" id="{A0FEB435-D1D5-46F3-8913-FF788E8AD6A7}"/>
            </a:ext>
          </a:extLst>
        </cdr:cNvPr>
        <cdr:cNvSpPr/>
      </cdr:nvSpPr>
      <cdr:spPr>
        <a:xfrm xmlns:a="http://schemas.openxmlformats.org/drawingml/2006/main">
          <a:off x="364565" y="2617695"/>
          <a:ext cx="1766047" cy="109967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alpha val="20000"/>
          </a:scheme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ru-RU" sz="1100"/>
        </a:p>
      </cdr:txBody>
    </cdr:sp>
  </cdr:relSizeAnchor>
  <cdr:relSizeAnchor xmlns:cdr="http://schemas.openxmlformats.org/drawingml/2006/chartDrawing">
    <cdr:from>
      <cdr:x>0.064</cdr:x>
      <cdr:y>0.09078</cdr:y>
    </cdr:from>
    <cdr:to>
      <cdr:x>0.36559</cdr:x>
      <cdr:y>0.35802</cdr:y>
    </cdr:to>
    <cdr:sp macro="" textlink="">
      <cdr:nvSpPr>
        <cdr:cNvPr id="10" name="Прямоугольник 9">
          <a:extLst xmlns:a="http://schemas.openxmlformats.org/drawingml/2006/main">
            <a:ext uri="{FF2B5EF4-FFF2-40B4-BE49-F238E27FC236}">
              <a16:creationId xmlns:a16="http://schemas.microsoft.com/office/drawing/2014/main" id="{2741E0DB-8F47-4E08-8794-992E727EEFE3}"/>
            </a:ext>
          </a:extLst>
        </cdr:cNvPr>
        <cdr:cNvSpPr/>
      </cdr:nvSpPr>
      <cdr:spPr>
        <a:xfrm xmlns:a="http://schemas.openxmlformats.org/drawingml/2006/main">
          <a:off x="373529" y="373529"/>
          <a:ext cx="1760071" cy="10996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2225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ru-RU" sz="1100"/>
        </a:p>
      </cdr:txBody>
    </cdr:sp>
  </cdr:relSizeAnchor>
  <cdr:relSizeAnchor xmlns:cdr="http://schemas.openxmlformats.org/drawingml/2006/chartDrawing">
    <cdr:from>
      <cdr:x>0.36662</cdr:x>
      <cdr:y>0.35512</cdr:y>
    </cdr:from>
    <cdr:to>
      <cdr:x>0.66513</cdr:x>
      <cdr:y>0.63253</cdr:y>
    </cdr:to>
    <cdr:sp macro="" textlink="">
      <cdr:nvSpPr>
        <cdr:cNvPr id="11" name="Прямоугольник 10">
          <a:extLst xmlns:a="http://schemas.openxmlformats.org/drawingml/2006/main">
            <a:ext uri="{FF2B5EF4-FFF2-40B4-BE49-F238E27FC236}">
              <a16:creationId xmlns:a16="http://schemas.microsoft.com/office/drawing/2014/main" id="{2741E0DB-8F47-4E08-8794-992E727EEFE3}"/>
            </a:ext>
          </a:extLst>
        </cdr:cNvPr>
        <cdr:cNvSpPr/>
      </cdr:nvSpPr>
      <cdr:spPr>
        <a:xfrm xmlns:a="http://schemas.openxmlformats.org/drawingml/2006/main">
          <a:off x="2139576" y="1461247"/>
          <a:ext cx="1742141" cy="11415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2225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ru-RU" sz="1100"/>
        </a:p>
      </cdr:txBody>
    </cdr:sp>
  </cdr:relSizeAnchor>
  <cdr:relSizeAnchor xmlns:cdr="http://schemas.openxmlformats.org/drawingml/2006/chartDrawing">
    <cdr:from>
      <cdr:x>0.66308</cdr:x>
      <cdr:y>0.63181</cdr:y>
    </cdr:from>
    <cdr:to>
      <cdr:x>0.9616</cdr:x>
      <cdr:y>0.90922</cdr:y>
    </cdr:to>
    <cdr:sp macro="" textlink="">
      <cdr:nvSpPr>
        <cdr:cNvPr id="12" name="Прямоугольник 11">
          <a:extLst xmlns:a="http://schemas.openxmlformats.org/drawingml/2006/main">
            <a:ext uri="{FF2B5EF4-FFF2-40B4-BE49-F238E27FC236}">
              <a16:creationId xmlns:a16="http://schemas.microsoft.com/office/drawing/2014/main" id="{2741E0DB-8F47-4E08-8794-992E727EEFE3}"/>
            </a:ext>
          </a:extLst>
        </cdr:cNvPr>
        <cdr:cNvSpPr/>
      </cdr:nvSpPr>
      <cdr:spPr>
        <a:xfrm xmlns:a="http://schemas.openxmlformats.org/drawingml/2006/main">
          <a:off x="3869765" y="2599765"/>
          <a:ext cx="1742141" cy="11415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2225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ru-RU" sz="1100"/>
        </a:p>
      </cdr:txBody>
    </cdr:sp>
  </cdr:relSizeAnchor>
  <cdr:relSizeAnchor xmlns:cdr="http://schemas.openxmlformats.org/drawingml/2006/chartDrawing">
    <cdr:from>
      <cdr:x>0.36508</cdr:x>
      <cdr:y>0.09078</cdr:y>
    </cdr:from>
    <cdr:to>
      <cdr:x>0.66769</cdr:x>
      <cdr:y>0.35802</cdr:y>
    </cdr:to>
    <cdr:sp macro="" textlink="">
      <cdr:nvSpPr>
        <cdr:cNvPr id="13" name="Прямоугольник 12">
          <a:extLst xmlns:a="http://schemas.openxmlformats.org/drawingml/2006/main">
            <a:ext uri="{FF2B5EF4-FFF2-40B4-BE49-F238E27FC236}">
              <a16:creationId xmlns:a16="http://schemas.microsoft.com/office/drawing/2014/main" id="{395001E7-3613-4F60-AC6F-1ED602680E5E}"/>
            </a:ext>
          </a:extLst>
        </cdr:cNvPr>
        <cdr:cNvSpPr/>
      </cdr:nvSpPr>
      <cdr:spPr>
        <a:xfrm xmlns:a="http://schemas.openxmlformats.org/drawingml/2006/main">
          <a:off x="2130612" y="373529"/>
          <a:ext cx="1766047" cy="1099670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>
            <a:alpha val="20000"/>
          </a:srgbClr>
        </a:solidFill>
        <a:ln xmlns:a="http://schemas.openxmlformats.org/drawingml/2006/main" w="22225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ru-RU" sz="1100"/>
        </a:p>
      </cdr:txBody>
    </cdr:sp>
  </cdr:relSizeAnchor>
  <cdr:relSizeAnchor xmlns:cdr="http://schemas.openxmlformats.org/drawingml/2006/chartDrawing">
    <cdr:from>
      <cdr:x>0.66155</cdr:x>
      <cdr:y>0.36529</cdr:y>
    </cdr:from>
    <cdr:to>
      <cdr:x>0.9616</cdr:x>
      <cdr:y>0.63253</cdr:y>
    </cdr:to>
    <cdr:sp macro="" textlink="">
      <cdr:nvSpPr>
        <cdr:cNvPr id="14" name="Прямоугольник 13">
          <a:extLst xmlns:a="http://schemas.openxmlformats.org/drawingml/2006/main">
            <a:ext uri="{FF2B5EF4-FFF2-40B4-BE49-F238E27FC236}">
              <a16:creationId xmlns:a16="http://schemas.microsoft.com/office/drawing/2014/main" id="{395001E7-3613-4F60-AC6F-1ED602680E5E}"/>
            </a:ext>
          </a:extLst>
        </cdr:cNvPr>
        <cdr:cNvSpPr/>
      </cdr:nvSpPr>
      <cdr:spPr>
        <a:xfrm xmlns:a="http://schemas.openxmlformats.org/drawingml/2006/main">
          <a:off x="3860801" y="1503083"/>
          <a:ext cx="1751106" cy="1099670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>
            <a:alpha val="20000"/>
          </a:srgbClr>
        </a:solidFill>
        <a:ln xmlns:a="http://schemas.openxmlformats.org/drawingml/2006/main" w="22225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ru-RU" sz="1100"/>
        </a:p>
      </cdr:txBody>
    </cdr:sp>
  </cdr:relSizeAnchor>
  <cdr:relSizeAnchor xmlns:cdr="http://schemas.openxmlformats.org/drawingml/2006/chartDrawing">
    <cdr:from>
      <cdr:x>0.66462</cdr:x>
      <cdr:y>0.09513</cdr:y>
    </cdr:from>
    <cdr:to>
      <cdr:x>0.96467</cdr:x>
      <cdr:y>0.36238</cdr:y>
    </cdr:to>
    <cdr:sp macro="" textlink="">
      <cdr:nvSpPr>
        <cdr:cNvPr id="15" name="Прямоугольник 14">
          <a:extLst xmlns:a="http://schemas.openxmlformats.org/drawingml/2006/main">
            <a:ext uri="{FF2B5EF4-FFF2-40B4-BE49-F238E27FC236}">
              <a16:creationId xmlns:a16="http://schemas.microsoft.com/office/drawing/2014/main" id="{395001E7-3613-4F60-AC6F-1ED602680E5E}"/>
            </a:ext>
          </a:extLst>
        </cdr:cNvPr>
        <cdr:cNvSpPr/>
      </cdr:nvSpPr>
      <cdr:spPr>
        <a:xfrm xmlns:a="http://schemas.openxmlformats.org/drawingml/2006/main">
          <a:off x="3878730" y="391459"/>
          <a:ext cx="1751106" cy="1099670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>
            <a:alpha val="20000"/>
          </a:srgbClr>
        </a:solidFill>
        <a:ln xmlns:a="http://schemas.openxmlformats.org/drawingml/2006/main" w="22225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ru-RU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O114"/>
  <sheetViews>
    <sheetView showGridLines="0" tabSelected="1" topLeftCell="A85" zoomScale="70" zoomScaleNormal="70" workbookViewId="0">
      <selection activeCell="B96" sqref="B96"/>
    </sheetView>
  </sheetViews>
  <sheetFormatPr defaultColWidth="9.109375" defaultRowHeight="15.6" x14ac:dyDescent="0.3"/>
  <cols>
    <col min="1" max="1" width="32.109375" style="83" customWidth="1"/>
    <col min="2" max="2" width="28.5546875" style="83" customWidth="1"/>
    <col min="3" max="3" width="18" style="83" customWidth="1"/>
    <col min="4" max="5" width="17.5546875" style="83" bestFit="1" customWidth="1"/>
    <col min="6" max="6" width="13" style="83" bestFit="1" customWidth="1"/>
    <col min="7" max="7" width="9.44140625" style="83" bestFit="1" customWidth="1"/>
    <col min="8" max="8" width="12.5546875" style="83" bestFit="1" customWidth="1"/>
    <col min="9" max="10" width="9.44140625" style="83" bestFit="1" customWidth="1"/>
    <col min="11" max="11" width="10.5546875" style="83" bestFit="1" customWidth="1"/>
    <col min="12" max="14" width="9.5546875" style="83" bestFit="1" customWidth="1"/>
    <col min="15" max="15" width="10.88671875" style="83" bestFit="1" customWidth="1"/>
    <col min="16" max="38" width="9.44140625" style="83" bestFit="1" customWidth="1"/>
    <col min="39" max="39" width="9.109375" style="83"/>
    <col min="40" max="40" width="13.109375" style="83" bestFit="1" customWidth="1"/>
    <col min="41" max="41" width="9.109375" style="83" customWidth="1"/>
    <col min="42" max="16384" width="9.109375" style="83"/>
  </cols>
  <sheetData>
    <row r="1" spans="1:7" x14ac:dyDescent="0.3">
      <c r="A1" s="82" t="s">
        <v>227</v>
      </c>
    </row>
    <row r="3" spans="1:7" x14ac:dyDescent="0.3">
      <c r="A3" s="339" t="s">
        <v>125</v>
      </c>
      <c r="B3" s="339"/>
    </row>
    <row r="4" spans="1:7" x14ac:dyDescent="0.3">
      <c r="A4" s="84" t="s">
        <v>193</v>
      </c>
      <c r="B4" s="119"/>
    </row>
    <row r="5" spans="1:7" x14ac:dyDescent="0.3">
      <c r="A5" s="85" t="s">
        <v>109</v>
      </c>
      <c r="B5" s="120">
        <v>0.155</v>
      </c>
    </row>
    <row r="6" spans="1:7" x14ac:dyDescent="0.3">
      <c r="A6" s="85" t="s">
        <v>0</v>
      </c>
      <c r="B6" s="442">
        <v>0.08</v>
      </c>
      <c r="D6" s="86"/>
    </row>
    <row r="7" spans="1:7" ht="31.2" x14ac:dyDescent="0.3">
      <c r="A7" s="85" t="s">
        <v>17</v>
      </c>
      <c r="B7" s="117"/>
      <c r="D7" s="86"/>
    </row>
    <row r="8" spans="1:7" x14ac:dyDescent="0.3">
      <c r="A8" s="85" t="s">
        <v>19</v>
      </c>
      <c r="B8" s="117" t="s">
        <v>236</v>
      </c>
      <c r="C8" s="112" t="s">
        <v>226</v>
      </c>
      <c r="D8" s="86"/>
      <c r="F8" s="116"/>
      <c r="G8" s="82" t="s">
        <v>258</v>
      </c>
    </row>
    <row r="9" spans="1:7" x14ac:dyDescent="0.3">
      <c r="B9" s="87"/>
    </row>
    <row r="10" spans="1:7" x14ac:dyDescent="0.3">
      <c r="A10" s="88" t="s">
        <v>18</v>
      </c>
      <c r="B10" s="87"/>
    </row>
    <row r="11" spans="1:7" x14ac:dyDescent="0.3">
      <c r="A11" s="122" t="s">
        <v>46</v>
      </c>
      <c r="B11" s="113"/>
      <c r="E11" s="90"/>
    </row>
    <row r="12" spans="1:7" x14ac:dyDescent="0.3">
      <c r="A12" s="122" t="s">
        <v>47</v>
      </c>
      <c r="B12" s="113"/>
    </row>
    <row r="13" spans="1:7" ht="31.2" x14ac:dyDescent="0.3">
      <c r="A13" s="122" t="s">
        <v>259</v>
      </c>
      <c r="B13" s="121"/>
    </row>
    <row r="14" spans="1:7" x14ac:dyDescent="0.3">
      <c r="B14" s="91"/>
    </row>
    <row r="15" spans="1:7" x14ac:dyDescent="0.3">
      <c r="A15" s="88" t="s">
        <v>34</v>
      </c>
      <c r="B15" s="87"/>
    </row>
    <row r="16" spans="1:7" x14ac:dyDescent="0.3">
      <c r="A16" s="85" t="s">
        <v>35</v>
      </c>
      <c r="B16" s="113"/>
    </row>
    <row r="17" spans="1:41" x14ac:dyDescent="0.3">
      <c r="A17" s="85" t="s">
        <v>230</v>
      </c>
      <c r="B17" s="113"/>
      <c r="C17" s="112" t="s">
        <v>231</v>
      </c>
    </row>
    <row r="18" spans="1:41" ht="31.2" x14ac:dyDescent="0.3">
      <c r="A18" s="85" t="s">
        <v>48</v>
      </c>
      <c r="B18" s="113"/>
    </row>
    <row r="19" spans="1:41" x14ac:dyDescent="0.3">
      <c r="A19" s="85" t="s">
        <v>37</v>
      </c>
      <c r="B19" s="118"/>
    </row>
    <row r="20" spans="1:41" x14ac:dyDescent="0.3">
      <c r="B20" s="87"/>
      <c r="E20" s="92"/>
    </row>
    <row r="21" spans="1:41" x14ac:dyDescent="0.3">
      <c r="A21" s="88" t="s">
        <v>38</v>
      </c>
      <c r="B21" s="87"/>
      <c r="E21" s="92"/>
    </row>
    <row r="22" spans="1:41" ht="31.2" x14ac:dyDescent="0.3">
      <c r="A22" s="181" t="s">
        <v>39</v>
      </c>
      <c r="B22" s="182"/>
      <c r="E22" s="92"/>
    </row>
    <row r="23" spans="1:41" x14ac:dyDescent="0.3">
      <c r="B23" s="87"/>
      <c r="E23" s="92"/>
      <c r="H23" s="199"/>
    </row>
    <row r="24" spans="1:41" x14ac:dyDescent="0.3">
      <c r="A24" s="88" t="s">
        <v>290</v>
      </c>
    </row>
    <row r="25" spans="1:41" ht="23.4" customHeight="1" x14ac:dyDescent="0.3">
      <c r="A25" s="342" t="s">
        <v>260</v>
      </c>
      <c r="B25" s="357" t="s">
        <v>23</v>
      </c>
      <c r="C25" s="345" t="s">
        <v>261</v>
      </c>
      <c r="D25" s="348" t="s">
        <v>262</v>
      </c>
      <c r="E25" s="349"/>
      <c r="F25" s="349"/>
      <c r="G25" s="349"/>
      <c r="H25" s="349"/>
      <c r="I25" s="349"/>
      <c r="J25" s="349"/>
      <c r="K25" s="349"/>
      <c r="L25" s="349"/>
      <c r="M25" s="349"/>
      <c r="N25" s="349"/>
      <c r="O25" s="350"/>
      <c r="P25" s="348" t="s">
        <v>263</v>
      </c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50"/>
      <c r="AB25" s="348" t="s">
        <v>264</v>
      </c>
      <c r="AC25" s="349"/>
      <c r="AD25" s="349"/>
      <c r="AE25" s="349"/>
      <c r="AF25" s="349"/>
      <c r="AG25" s="349"/>
      <c r="AH25" s="349"/>
      <c r="AI25" s="349"/>
      <c r="AJ25" s="349"/>
      <c r="AK25" s="349"/>
      <c r="AL25" s="349"/>
      <c r="AM25" s="350"/>
      <c r="AO25" s="92"/>
    </row>
    <row r="26" spans="1:41" ht="23.4" customHeight="1" x14ac:dyDescent="0.3">
      <c r="A26" s="342"/>
      <c r="B26" s="358"/>
      <c r="C26" s="346"/>
      <c r="D26" s="130" t="s">
        <v>1</v>
      </c>
      <c r="E26" s="130" t="s">
        <v>2</v>
      </c>
      <c r="F26" s="130" t="s">
        <v>3</v>
      </c>
      <c r="G26" s="130" t="s">
        <v>4</v>
      </c>
      <c r="H26" s="130" t="s">
        <v>5</v>
      </c>
      <c r="I26" s="130" t="s">
        <v>6</v>
      </c>
      <c r="J26" s="130" t="s">
        <v>7</v>
      </c>
      <c r="K26" s="130" t="s">
        <v>8</v>
      </c>
      <c r="L26" s="130" t="s">
        <v>9</v>
      </c>
      <c r="M26" s="130" t="s">
        <v>10</v>
      </c>
      <c r="N26" s="130" t="s">
        <v>11</v>
      </c>
      <c r="O26" s="130" t="s">
        <v>12</v>
      </c>
      <c r="P26" s="96" t="s">
        <v>1</v>
      </c>
      <c r="Q26" s="96" t="s">
        <v>2</v>
      </c>
      <c r="R26" s="96" t="s">
        <v>3</v>
      </c>
      <c r="S26" s="96" t="s">
        <v>4</v>
      </c>
      <c r="T26" s="96" t="s">
        <v>5</v>
      </c>
      <c r="U26" s="96" t="s">
        <v>6</v>
      </c>
      <c r="V26" s="96" t="s">
        <v>7</v>
      </c>
      <c r="W26" s="96" t="s">
        <v>8</v>
      </c>
      <c r="X26" s="96" t="s">
        <v>9</v>
      </c>
      <c r="Y26" s="96" t="s">
        <v>10</v>
      </c>
      <c r="Z26" s="96" t="s">
        <v>11</v>
      </c>
      <c r="AA26" s="96" t="s">
        <v>12</v>
      </c>
      <c r="AB26" s="96" t="s">
        <v>1</v>
      </c>
      <c r="AC26" s="96" t="s">
        <v>2</v>
      </c>
      <c r="AD26" s="96" t="s">
        <v>3</v>
      </c>
      <c r="AE26" s="96" t="s">
        <v>4</v>
      </c>
      <c r="AF26" s="96" t="s">
        <v>5</v>
      </c>
      <c r="AG26" s="96" t="s">
        <v>6</v>
      </c>
      <c r="AH26" s="96" t="s">
        <v>7</v>
      </c>
      <c r="AI26" s="96" t="s">
        <v>8</v>
      </c>
      <c r="AJ26" s="96" t="s">
        <v>9</v>
      </c>
      <c r="AK26" s="96" t="s">
        <v>10</v>
      </c>
      <c r="AL26" s="96" t="s">
        <v>11</v>
      </c>
      <c r="AM26" s="96" t="s">
        <v>12</v>
      </c>
    </row>
    <row r="27" spans="1:41" x14ac:dyDescent="0.3">
      <c r="A27" s="123" t="s">
        <v>265</v>
      </c>
      <c r="B27" s="116"/>
      <c r="C27" s="116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O27" s="92"/>
    </row>
    <row r="28" spans="1:41" x14ac:dyDescent="0.3">
      <c r="A28" s="123" t="s">
        <v>266</v>
      </c>
      <c r="B28" s="116"/>
      <c r="C28" s="116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O28" s="92"/>
    </row>
    <row r="29" spans="1:41" x14ac:dyDescent="0.3">
      <c r="A29" s="123" t="s">
        <v>267</v>
      </c>
      <c r="B29" s="116"/>
      <c r="C29" s="116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O29" s="92"/>
    </row>
    <row r="30" spans="1:41" x14ac:dyDescent="0.3">
      <c r="A30" s="123" t="s">
        <v>268</v>
      </c>
      <c r="B30" s="116"/>
      <c r="C30" s="116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O30" s="92"/>
    </row>
    <row r="31" spans="1:41" x14ac:dyDescent="0.3">
      <c r="A31" s="123" t="s">
        <v>269</v>
      </c>
      <c r="B31" s="116"/>
      <c r="C31" s="116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O31" s="92"/>
    </row>
    <row r="32" spans="1:41" s="95" customFormat="1" x14ac:dyDescent="0.3">
      <c r="A32" s="123" t="s">
        <v>270</v>
      </c>
      <c r="B32" s="116"/>
      <c r="C32" s="116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</row>
    <row r="33" spans="1:39" s="95" customFormat="1" x14ac:dyDescent="0.3">
      <c r="A33" s="123" t="s">
        <v>271</v>
      </c>
      <c r="B33" s="116"/>
      <c r="C33" s="116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</row>
    <row r="34" spans="1:39" s="95" customFormat="1" x14ac:dyDescent="0.3">
      <c r="A34" s="123" t="s">
        <v>272</v>
      </c>
      <c r="B34" s="116"/>
      <c r="C34" s="116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</row>
    <row r="35" spans="1:39" s="95" customFormat="1" x14ac:dyDescent="0.3">
      <c r="A35" s="123" t="s">
        <v>273</v>
      </c>
      <c r="B35" s="116"/>
      <c r="C35" s="116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</row>
    <row r="36" spans="1:39" s="95" customFormat="1" x14ac:dyDescent="0.3">
      <c r="A36" s="123" t="s">
        <v>274</v>
      </c>
      <c r="B36" s="116"/>
      <c r="C36" s="116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</row>
    <row r="38" spans="1:39" x14ac:dyDescent="0.3">
      <c r="A38" s="88" t="s">
        <v>16</v>
      </c>
    </row>
    <row r="39" spans="1:39" x14ac:dyDescent="0.3">
      <c r="A39" s="345" t="s">
        <v>123</v>
      </c>
      <c r="B39" s="343" t="s">
        <v>289</v>
      </c>
      <c r="C39" s="348" t="s">
        <v>275</v>
      </c>
      <c r="D39" s="349"/>
      <c r="E39" s="349"/>
      <c r="F39" s="349"/>
      <c r="G39" s="349"/>
      <c r="H39" s="349"/>
      <c r="I39" s="349"/>
      <c r="J39" s="349"/>
      <c r="K39" s="349"/>
      <c r="L39" s="349"/>
      <c r="M39" s="349"/>
      <c r="N39" s="350"/>
      <c r="O39" s="348" t="s">
        <v>276</v>
      </c>
      <c r="P39" s="349"/>
      <c r="Q39" s="349"/>
      <c r="R39" s="349"/>
      <c r="S39" s="349"/>
      <c r="T39" s="349"/>
      <c r="U39" s="349"/>
      <c r="V39" s="349"/>
      <c r="W39" s="349"/>
      <c r="X39" s="349"/>
      <c r="Y39" s="349"/>
      <c r="Z39" s="350"/>
      <c r="AA39" s="348" t="s">
        <v>277</v>
      </c>
      <c r="AB39" s="349"/>
      <c r="AC39" s="349"/>
      <c r="AD39" s="349"/>
      <c r="AE39" s="349"/>
      <c r="AF39" s="349"/>
      <c r="AG39" s="349"/>
      <c r="AH39" s="349"/>
      <c r="AI39" s="349"/>
      <c r="AJ39" s="349"/>
      <c r="AK39" s="349"/>
      <c r="AL39" s="350"/>
    </row>
    <row r="40" spans="1:39" x14ac:dyDescent="0.3">
      <c r="A40" s="346"/>
      <c r="B40" s="344"/>
      <c r="C40" s="96" t="s">
        <v>1</v>
      </c>
      <c r="D40" s="93" t="s">
        <v>2</v>
      </c>
      <c r="E40" s="93" t="s">
        <v>3</v>
      </c>
      <c r="F40" s="93" t="s">
        <v>4</v>
      </c>
      <c r="G40" s="93" t="s">
        <v>5</v>
      </c>
      <c r="H40" s="93" t="s">
        <v>6</v>
      </c>
      <c r="I40" s="93" t="s">
        <v>7</v>
      </c>
      <c r="J40" s="93" t="s">
        <v>8</v>
      </c>
      <c r="K40" s="93" t="s">
        <v>9</v>
      </c>
      <c r="L40" s="93" t="s">
        <v>10</v>
      </c>
      <c r="M40" s="93" t="s">
        <v>11</v>
      </c>
      <c r="N40" s="93" t="s">
        <v>12</v>
      </c>
      <c r="O40" s="93" t="s">
        <v>1</v>
      </c>
      <c r="P40" s="93" t="s">
        <v>2</v>
      </c>
      <c r="Q40" s="93" t="s">
        <v>3</v>
      </c>
      <c r="R40" s="93" t="s">
        <v>4</v>
      </c>
      <c r="S40" s="93" t="s">
        <v>5</v>
      </c>
      <c r="T40" s="93" t="s">
        <v>6</v>
      </c>
      <c r="U40" s="93" t="s">
        <v>7</v>
      </c>
      <c r="V40" s="93" t="s">
        <v>8</v>
      </c>
      <c r="W40" s="93" t="s">
        <v>9</v>
      </c>
      <c r="X40" s="93" t="s">
        <v>10</v>
      </c>
      <c r="Y40" s="93" t="s">
        <v>11</v>
      </c>
      <c r="Z40" s="93" t="s">
        <v>12</v>
      </c>
      <c r="AA40" s="93" t="s">
        <v>1</v>
      </c>
      <c r="AB40" s="93" t="s">
        <v>2</v>
      </c>
      <c r="AC40" s="93" t="s">
        <v>3</v>
      </c>
      <c r="AD40" s="93" t="s">
        <v>4</v>
      </c>
      <c r="AE40" s="93" t="s">
        <v>5</v>
      </c>
      <c r="AF40" s="93" t="s">
        <v>6</v>
      </c>
      <c r="AG40" s="93" t="s">
        <v>7</v>
      </c>
      <c r="AH40" s="93" t="s">
        <v>8</v>
      </c>
      <c r="AI40" s="93" t="s">
        <v>9</v>
      </c>
      <c r="AJ40" s="93" t="s">
        <v>10</v>
      </c>
      <c r="AK40" s="93" t="s">
        <v>11</v>
      </c>
      <c r="AL40" s="93" t="s">
        <v>12</v>
      </c>
    </row>
    <row r="41" spans="1:39" x14ac:dyDescent="0.3">
      <c r="A41" s="124" t="s">
        <v>278</v>
      </c>
      <c r="B41" s="113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  <c r="AL41" s="115"/>
    </row>
    <row r="42" spans="1:39" x14ac:dyDescent="0.3">
      <c r="A42" s="124" t="s">
        <v>279</v>
      </c>
      <c r="B42" s="113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</row>
    <row r="43" spans="1:39" x14ac:dyDescent="0.3">
      <c r="A43" s="124" t="s">
        <v>280</v>
      </c>
      <c r="B43" s="113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</row>
    <row r="44" spans="1:39" x14ac:dyDescent="0.3">
      <c r="A44" s="124" t="s">
        <v>281</v>
      </c>
      <c r="B44" s="113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</row>
    <row r="45" spans="1:39" x14ac:dyDescent="0.3">
      <c r="A45" s="124" t="s">
        <v>282</v>
      </c>
      <c r="B45" s="113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</row>
    <row r="46" spans="1:39" x14ac:dyDescent="0.3">
      <c r="A46" s="124" t="s">
        <v>283</v>
      </c>
      <c r="B46" s="113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</row>
    <row r="47" spans="1:39" x14ac:dyDescent="0.3">
      <c r="A47" s="124" t="s">
        <v>284</v>
      </c>
      <c r="B47" s="113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</row>
    <row r="48" spans="1:39" x14ac:dyDescent="0.3">
      <c r="A48" s="124" t="s">
        <v>285</v>
      </c>
      <c r="B48" s="113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  <c r="AJ48" s="115"/>
      <c r="AK48" s="115"/>
      <c r="AL48" s="115"/>
    </row>
    <row r="49" spans="1:38" x14ac:dyDescent="0.3">
      <c r="A49" s="124" t="s">
        <v>286</v>
      </c>
      <c r="B49" s="113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</row>
    <row r="50" spans="1:38" x14ac:dyDescent="0.3">
      <c r="A50" s="124" t="s">
        <v>287</v>
      </c>
      <c r="B50" s="113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</row>
    <row r="51" spans="1:38" s="95" customFormat="1" x14ac:dyDescent="0.3">
      <c r="A51" s="94"/>
      <c r="B51" s="97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</row>
    <row r="53" spans="1:38" x14ac:dyDescent="0.3">
      <c r="A53" s="88" t="s">
        <v>94</v>
      </c>
    </row>
    <row r="54" spans="1:38" x14ac:dyDescent="0.3">
      <c r="A54" s="347" t="s">
        <v>124</v>
      </c>
      <c r="B54" s="347"/>
      <c r="C54" s="348" t="s">
        <v>13</v>
      </c>
      <c r="D54" s="349"/>
      <c r="E54" s="349"/>
      <c r="F54" s="349"/>
      <c r="G54" s="349"/>
      <c r="H54" s="349"/>
      <c r="I54" s="349"/>
      <c r="J54" s="349"/>
      <c r="K54" s="349"/>
      <c r="L54" s="349"/>
      <c r="M54" s="349"/>
      <c r="N54" s="350"/>
      <c r="O54" s="348" t="s">
        <v>14</v>
      </c>
      <c r="P54" s="349"/>
      <c r="Q54" s="349"/>
      <c r="R54" s="349"/>
      <c r="S54" s="349"/>
      <c r="T54" s="349"/>
      <c r="U54" s="349"/>
      <c r="V54" s="349"/>
      <c r="W54" s="349"/>
      <c r="X54" s="349"/>
      <c r="Y54" s="349"/>
      <c r="Z54" s="350"/>
      <c r="AA54" s="348" t="s">
        <v>15</v>
      </c>
      <c r="AB54" s="349"/>
      <c r="AC54" s="349"/>
      <c r="AD54" s="349"/>
      <c r="AE54" s="349"/>
      <c r="AF54" s="349"/>
      <c r="AG54" s="349"/>
      <c r="AH54" s="349"/>
      <c r="AI54" s="349"/>
      <c r="AJ54" s="349"/>
      <c r="AK54" s="349"/>
      <c r="AL54" s="350"/>
    </row>
    <row r="55" spans="1:38" s="105" customFormat="1" x14ac:dyDescent="0.3">
      <c r="A55" s="347"/>
      <c r="B55" s="347"/>
      <c r="C55" s="96" t="s">
        <v>1</v>
      </c>
      <c r="D55" s="96" t="s">
        <v>2</v>
      </c>
      <c r="E55" s="96" t="s">
        <v>3</v>
      </c>
      <c r="F55" s="96" t="s">
        <v>4</v>
      </c>
      <c r="G55" s="96" t="s">
        <v>5</v>
      </c>
      <c r="H55" s="96" t="s">
        <v>6</v>
      </c>
      <c r="I55" s="96" t="s">
        <v>7</v>
      </c>
      <c r="J55" s="96" t="s">
        <v>8</v>
      </c>
      <c r="K55" s="96" t="s">
        <v>9</v>
      </c>
      <c r="L55" s="96" t="s">
        <v>10</v>
      </c>
      <c r="M55" s="96" t="s">
        <v>11</v>
      </c>
      <c r="N55" s="96" t="s">
        <v>12</v>
      </c>
      <c r="O55" s="96" t="s">
        <v>1</v>
      </c>
      <c r="P55" s="96" t="s">
        <v>2</v>
      </c>
      <c r="Q55" s="96" t="s">
        <v>3</v>
      </c>
      <c r="R55" s="96" t="s">
        <v>4</v>
      </c>
      <c r="S55" s="96" t="s">
        <v>5</v>
      </c>
      <c r="T55" s="96" t="s">
        <v>6</v>
      </c>
      <c r="U55" s="96" t="s">
        <v>7</v>
      </c>
      <c r="V55" s="96" t="s">
        <v>8</v>
      </c>
      <c r="W55" s="96" t="s">
        <v>9</v>
      </c>
      <c r="X55" s="96" t="s">
        <v>10</v>
      </c>
      <c r="Y55" s="96" t="s">
        <v>11</v>
      </c>
      <c r="Z55" s="96" t="s">
        <v>12</v>
      </c>
      <c r="AA55" s="96" t="s">
        <v>1</v>
      </c>
      <c r="AB55" s="96" t="s">
        <v>2</v>
      </c>
      <c r="AC55" s="96" t="s">
        <v>3</v>
      </c>
      <c r="AD55" s="96" t="s">
        <v>4</v>
      </c>
      <c r="AE55" s="96" t="s">
        <v>5</v>
      </c>
      <c r="AF55" s="96" t="s">
        <v>6</v>
      </c>
      <c r="AG55" s="96" t="s">
        <v>7</v>
      </c>
      <c r="AH55" s="96" t="s">
        <v>8</v>
      </c>
      <c r="AI55" s="96" t="s">
        <v>9</v>
      </c>
      <c r="AJ55" s="96" t="s">
        <v>10</v>
      </c>
      <c r="AK55" s="96" t="s">
        <v>11</v>
      </c>
      <c r="AL55" s="96" t="s">
        <v>12</v>
      </c>
    </row>
    <row r="56" spans="1:38" s="99" customFormat="1" x14ac:dyDescent="0.3">
      <c r="A56" s="360" t="s">
        <v>288</v>
      </c>
      <c r="B56" s="360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</row>
    <row r="57" spans="1:38" s="99" customFormat="1" x14ac:dyDescent="0.3">
      <c r="A57" s="360" t="s">
        <v>25</v>
      </c>
      <c r="B57" s="360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</row>
    <row r="58" spans="1:38" x14ac:dyDescent="0.3">
      <c r="A58" s="351" t="s">
        <v>26</v>
      </c>
      <c r="B58" s="351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3"/>
      <c r="AL58" s="113"/>
    </row>
    <row r="59" spans="1:38" ht="31.5" customHeight="1" x14ac:dyDescent="0.3">
      <c r="A59" s="351" t="s">
        <v>27</v>
      </c>
      <c r="B59" s="351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</row>
    <row r="60" spans="1:38" x14ac:dyDescent="0.3">
      <c r="A60" s="352" t="s">
        <v>40</v>
      </c>
      <c r="B60" s="352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113"/>
    </row>
    <row r="61" spans="1:38" ht="32.25" customHeight="1" x14ac:dyDescent="0.3">
      <c r="A61" s="351" t="s">
        <v>28</v>
      </c>
      <c r="B61" s="351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</row>
    <row r="62" spans="1:38" x14ac:dyDescent="0.3">
      <c r="A62" s="351" t="s">
        <v>29</v>
      </c>
      <c r="B62" s="351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E62" s="113"/>
      <c r="AF62" s="113"/>
      <c r="AG62" s="113"/>
      <c r="AH62" s="113"/>
      <c r="AI62" s="113"/>
      <c r="AJ62" s="113"/>
      <c r="AK62" s="113"/>
      <c r="AL62" s="113"/>
    </row>
    <row r="63" spans="1:38" x14ac:dyDescent="0.3">
      <c r="A63" s="351" t="s">
        <v>225</v>
      </c>
      <c r="B63" s="351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3"/>
      <c r="AH63" s="113"/>
      <c r="AI63" s="113"/>
      <c r="AJ63" s="113"/>
      <c r="AK63" s="113"/>
      <c r="AL63" s="113"/>
    </row>
    <row r="65" spans="1:38" x14ac:dyDescent="0.3">
      <c r="A65" s="88" t="s">
        <v>295</v>
      </c>
    </row>
    <row r="66" spans="1:38" s="190" customFormat="1" ht="33" customHeight="1" x14ac:dyDescent="0.3">
      <c r="A66" s="359" t="s">
        <v>296</v>
      </c>
      <c r="B66" s="359"/>
      <c r="C66" s="191" t="s">
        <v>297</v>
      </c>
      <c r="D66" s="192" t="s">
        <v>298</v>
      </c>
      <c r="E66" s="192" t="s">
        <v>299</v>
      </c>
      <c r="F66" s="192" t="s">
        <v>300</v>
      </c>
      <c r="G66" s="189"/>
      <c r="H66" s="189"/>
      <c r="I66" s="189"/>
      <c r="J66" s="189"/>
      <c r="K66" s="189"/>
      <c r="L66" s="189"/>
      <c r="M66" s="189"/>
      <c r="N66" s="189"/>
      <c r="O66" s="189"/>
      <c r="P66" s="189"/>
      <c r="Q66" s="189"/>
      <c r="R66" s="189"/>
      <c r="S66" s="189"/>
      <c r="T66" s="189"/>
      <c r="U66" s="189"/>
      <c r="V66" s="189"/>
      <c r="W66" s="189"/>
      <c r="X66" s="189"/>
      <c r="Y66" s="189"/>
      <c r="Z66" s="189"/>
      <c r="AA66" s="189"/>
      <c r="AB66" s="189"/>
      <c r="AC66" s="189"/>
      <c r="AD66" s="189"/>
      <c r="AE66" s="189"/>
      <c r="AF66" s="189"/>
      <c r="AG66" s="189"/>
      <c r="AH66" s="189"/>
      <c r="AI66" s="189"/>
      <c r="AJ66" s="189"/>
      <c r="AK66" s="189"/>
      <c r="AL66" s="189"/>
    </row>
    <row r="67" spans="1:38" x14ac:dyDescent="0.3">
      <c r="A67" s="353" t="s">
        <v>301</v>
      </c>
      <c r="B67" s="353"/>
      <c r="C67" s="113"/>
      <c r="D67" s="196"/>
      <c r="E67" s="196"/>
      <c r="F67" s="196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</row>
    <row r="68" spans="1:38" x14ac:dyDescent="0.3">
      <c r="A68" s="353" t="s">
        <v>302</v>
      </c>
      <c r="B68" s="353"/>
      <c r="C68" s="113"/>
      <c r="D68" s="196"/>
      <c r="E68" s="196"/>
      <c r="F68" s="196"/>
      <c r="G68" s="187"/>
      <c r="H68" s="187"/>
      <c r="I68" s="187"/>
      <c r="J68" s="187"/>
      <c r="K68" s="187"/>
      <c r="L68" s="187"/>
      <c r="M68" s="187"/>
      <c r="N68" s="187"/>
      <c r="O68" s="187"/>
      <c r="P68" s="187"/>
      <c r="Q68" s="187"/>
      <c r="R68" s="187"/>
      <c r="S68" s="187"/>
      <c r="T68" s="187"/>
      <c r="U68" s="187"/>
      <c r="V68" s="187"/>
      <c r="W68" s="187"/>
      <c r="X68" s="187"/>
      <c r="Y68" s="187"/>
      <c r="Z68" s="187"/>
      <c r="AA68" s="187"/>
      <c r="AB68" s="187"/>
      <c r="AC68" s="187"/>
      <c r="AD68" s="187"/>
      <c r="AE68" s="187"/>
      <c r="AF68" s="187"/>
      <c r="AG68" s="187"/>
      <c r="AH68" s="187"/>
      <c r="AI68" s="187"/>
      <c r="AJ68" s="187"/>
      <c r="AK68" s="187"/>
      <c r="AL68" s="187"/>
    </row>
    <row r="69" spans="1:38" x14ac:dyDescent="0.3">
      <c r="A69" s="353" t="s">
        <v>303</v>
      </c>
      <c r="B69" s="353"/>
      <c r="C69" s="113"/>
      <c r="D69" s="196"/>
      <c r="E69" s="196"/>
      <c r="F69" s="196"/>
      <c r="G69" s="187"/>
      <c r="H69" s="187"/>
      <c r="I69" s="187"/>
      <c r="J69" s="187"/>
      <c r="K69" s="187"/>
      <c r="L69" s="187"/>
      <c r="M69" s="187"/>
      <c r="N69" s="187"/>
      <c r="O69" s="187"/>
      <c r="P69" s="187"/>
      <c r="Q69" s="187"/>
      <c r="R69" s="187"/>
      <c r="S69" s="187"/>
      <c r="T69" s="187"/>
      <c r="U69" s="187"/>
      <c r="V69" s="187"/>
      <c r="W69" s="187"/>
      <c r="X69" s="187"/>
      <c r="Y69" s="187"/>
      <c r="Z69" s="187"/>
      <c r="AA69" s="187"/>
      <c r="AB69" s="187"/>
      <c r="AC69" s="187"/>
      <c r="AD69" s="187"/>
      <c r="AE69" s="187"/>
      <c r="AF69" s="187"/>
      <c r="AG69" s="187"/>
      <c r="AH69" s="187"/>
      <c r="AI69" s="187"/>
      <c r="AJ69" s="187"/>
      <c r="AK69" s="187"/>
      <c r="AL69" s="187"/>
    </row>
    <row r="70" spans="1:38" x14ac:dyDescent="0.3">
      <c r="A70" s="353" t="s">
        <v>304</v>
      </c>
      <c r="B70" s="353"/>
      <c r="C70" s="113"/>
      <c r="D70" s="196"/>
      <c r="E70" s="196"/>
      <c r="F70" s="196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187"/>
      <c r="R70" s="187"/>
      <c r="S70" s="187"/>
      <c r="T70" s="187"/>
      <c r="U70" s="187"/>
      <c r="V70" s="187"/>
      <c r="W70" s="187"/>
      <c r="X70" s="187"/>
      <c r="Y70" s="187"/>
      <c r="Z70" s="187"/>
      <c r="AA70" s="187"/>
      <c r="AB70" s="187"/>
      <c r="AC70" s="187"/>
      <c r="AD70" s="187"/>
      <c r="AE70" s="187"/>
      <c r="AF70" s="187"/>
      <c r="AG70" s="187"/>
      <c r="AH70" s="187"/>
      <c r="AI70" s="187"/>
      <c r="AJ70" s="187"/>
      <c r="AK70" s="187"/>
      <c r="AL70" s="187"/>
    </row>
    <row r="71" spans="1:38" x14ac:dyDescent="0.3">
      <c r="A71" s="353" t="s">
        <v>305</v>
      </c>
      <c r="B71" s="353"/>
      <c r="C71" s="113"/>
      <c r="D71" s="196"/>
      <c r="E71" s="196"/>
      <c r="F71" s="196"/>
      <c r="G71" s="187"/>
      <c r="H71" s="187"/>
      <c r="I71" s="187"/>
      <c r="J71" s="187"/>
      <c r="K71" s="187"/>
      <c r="L71" s="187"/>
      <c r="M71" s="187"/>
      <c r="N71" s="187"/>
      <c r="O71" s="187"/>
      <c r="P71" s="187"/>
      <c r="Q71" s="187"/>
      <c r="R71" s="187"/>
      <c r="S71" s="187"/>
      <c r="T71" s="187"/>
      <c r="U71" s="187"/>
      <c r="V71" s="187"/>
      <c r="W71" s="187"/>
      <c r="X71" s="187"/>
      <c r="Y71" s="187"/>
      <c r="Z71" s="187"/>
      <c r="AA71" s="187"/>
      <c r="AB71" s="187"/>
      <c r="AC71" s="187"/>
      <c r="AD71" s="187"/>
      <c r="AE71" s="187"/>
      <c r="AF71" s="187"/>
      <c r="AG71" s="187"/>
      <c r="AH71" s="187"/>
      <c r="AI71" s="187"/>
      <c r="AJ71" s="187"/>
      <c r="AK71" s="187"/>
      <c r="AL71" s="187"/>
    </row>
    <row r="72" spans="1:38" s="95" customFormat="1" x14ac:dyDescent="0.3">
      <c r="A72" s="353" t="s">
        <v>306</v>
      </c>
      <c r="B72" s="353"/>
      <c r="C72" s="113"/>
      <c r="D72" s="196"/>
      <c r="E72" s="196"/>
      <c r="F72" s="196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7"/>
    </row>
    <row r="73" spans="1:38" s="95" customFormat="1" x14ac:dyDescent="0.3">
      <c r="A73" s="353" t="s">
        <v>307</v>
      </c>
      <c r="B73" s="353"/>
      <c r="C73" s="113"/>
      <c r="D73" s="196"/>
      <c r="E73" s="196"/>
      <c r="F73" s="196"/>
      <c r="G73" s="188"/>
      <c r="H73" s="188"/>
      <c r="I73" s="188"/>
      <c r="J73" s="188"/>
      <c r="K73" s="188"/>
      <c r="L73" s="188"/>
      <c r="M73" s="188"/>
      <c r="N73" s="188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AG73" s="188"/>
      <c r="AH73" s="188"/>
      <c r="AI73" s="188"/>
      <c r="AJ73" s="188"/>
      <c r="AK73" s="188"/>
      <c r="AL73" s="188"/>
    </row>
    <row r="74" spans="1:38" s="95" customFormat="1" x14ac:dyDescent="0.3">
      <c r="A74" s="353" t="s">
        <v>308</v>
      </c>
      <c r="B74" s="353"/>
      <c r="C74" s="113"/>
      <c r="D74" s="196"/>
      <c r="E74" s="196"/>
      <c r="F74" s="196"/>
      <c r="G74" s="188"/>
      <c r="H74" s="188"/>
      <c r="I74" s="188"/>
      <c r="J74" s="188"/>
      <c r="K74" s="188"/>
      <c r="L74" s="188"/>
      <c r="M74" s="188"/>
      <c r="N74" s="188"/>
      <c r="O74" s="188"/>
      <c r="P74" s="188"/>
      <c r="Q74" s="188"/>
      <c r="R74" s="188"/>
      <c r="S74" s="188"/>
      <c r="T74" s="188"/>
      <c r="U74" s="188"/>
      <c r="V74" s="188"/>
      <c r="W74" s="188"/>
      <c r="X74" s="188"/>
      <c r="Y74" s="188"/>
      <c r="Z74" s="188"/>
      <c r="AA74" s="188"/>
      <c r="AB74" s="188"/>
      <c r="AC74" s="188"/>
      <c r="AD74" s="188"/>
      <c r="AE74" s="188"/>
      <c r="AF74" s="188"/>
      <c r="AG74" s="188"/>
      <c r="AH74" s="188"/>
      <c r="AI74" s="188"/>
      <c r="AJ74" s="188"/>
      <c r="AK74" s="188"/>
      <c r="AL74" s="188"/>
    </row>
    <row r="75" spans="1:38" s="95" customFormat="1" x14ac:dyDescent="0.3">
      <c r="A75" s="353" t="s">
        <v>309</v>
      </c>
      <c r="B75" s="353"/>
      <c r="C75" s="113"/>
      <c r="D75" s="196"/>
      <c r="E75" s="196"/>
      <c r="F75" s="196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88"/>
      <c r="R75" s="188"/>
      <c r="S75" s="188"/>
      <c r="T75" s="188"/>
      <c r="U75" s="188"/>
      <c r="V75" s="188"/>
      <c r="W75" s="188"/>
      <c r="X75" s="188"/>
      <c r="Y75" s="188"/>
      <c r="Z75" s="188"/>
      <c r="AA75" s="188"/>
      <c r="AB75" s="188"/>
      <c r="AC75" s="188"/>
      <c r="AD75" s="188"/>
      <c r="AE75" s="188"/>
      <c r="AF75" s="188"/>
      <c r="AG75" s="188"/>
      <c r="AH75" s="188"/>
      <c r="AI75" s="188"/>
      <c r="AJ75" s="188"/>
      <c r="AK75" s="188"/>
      <c r="AL75" s="188"/>
    </row>
    <row r="76" spans="1:38" s="95" customFormat="1" x14ac:dyDescent="0.3">
      <c r="A76" s="353" t="s">
        <v>310</v>
      </c>
      <c r="B76" s="353"/>
      <c r="C76" s="113"/>
      <c r="D76" s="196"/>
      <c r="E76" s="196"/>
      <c r="F76" s="196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  <c r="R76" s="188"/>
      <c r="S76" s="188"/>
      <c r="T76" s="188"/>
      <c r="U76" s="188"/>
      <c r="V76" s="188"/>
      <c r="W76" s="188"/>
      <c r="X76" s="188"/>
      <c r="Y76" s="188"/>
      <c r="Z76" s="188"/>
      <c r="AA76" s="188"/>
      <c r="AB76" s="188"/>
      <c r="AC76" s="188"/>
      <c r="AD76" s="188"/>
      <c r="AE76" s="188"/>
      <c r="AF76" s="188"/>
      <c r="AG76" s="188"/>
      <c r="AH76" s="188"/>
      <c r="AI76" s="188"/>
      <c r="AJ76" s="188"/>
      <c r="AK76" s="188"/>
      <c r="AL76" s="188"/>
    </row>
    <row r="77" spans="1:38" ht="32.4" customHeight="1" x14ac:dyDescent="0.3">
      <c r="A77" s="361" t="s">
        <v>313</v>
      </c>
      <c r="B77" s="361"/>
      <c r="C77" s="197"/>
      <c r="D77" s="194"/>
      <c r="E77" s="195"/>
      <c r="F77" s="195"/>
    </row>
    <row r="79" spans="1:38" x14ac:dyDescent="0.3">
      <c r="A79" s="88" t="s">
        <v>246</v>
      </c>
    </row>
    <row r="80" spans="1:38" x14ac:dyDescent="0.3">
      <c r="A80" s="341" t="s">
        <v>90</v>
      </c>
      <c r="B80" s="340" t="s">
        <v>67</v>
      </c>
      <c r="C80" s="340"/>
      <c r="D80" s="340"/>
      <c r="E80" s="340"/>
      <c r="F80" s="340" t="s">
        <v>69</v>
      </c>
      <c r="G80" s="340"/>
      <c r="H80" s="340"/>
      <c r="I80" s="340"/>
      <c r="J80" s="340" t="s">
        <v>70</v>
      </c>
      <c r="K80" s="340"/>
      <c r="L80" s="340"/>
      <c r="M80" s="340"/>
    </row>
    <row r="81" spans="1:13" x14ac:dyDescent="0.3">
      <c r="A81" s="341"/>
      <c r="B81" s="100" t="s">
        <v>63</v>
      </c>
      <c r="C81" s="100" t="s">
        <v>64</v>
      </c>
      <c r="D81" s="100" t="s">
        <v>65</v>
      </c>
      <c r="E81" s="100" t="s">
        <v>66</v>
      </c>
      <c r="F81" s="100" t="s">
        <v>63</v>
      </c>
      <c r="G81" s="100" t="s">
        <v>64</v>
      </c>
      <c r="H81" s="100" t="s">
        <v>65</v>
      </c>
      <c r="I81" s="100" t="s">
        <v>66</v>
      </c>
      <c r="J81" s="100" t="s">
        <v>63</v>
      </c>
      <c r="K81" s="100" t="s">
        <v>64</v>
      </c>
      <c r="L81" s="100" t="s">
        <v>65</v>
      </c>
      <c r="M81" s="100" t="s">
        <v>66</v>
      </c>
    </row>
    <row r="82" spans="1:13" x14ac:dyDescent="0.3">
      <c r="A82" s="85" t="s">
        <v>106</v>
      </c>
      <c r="B82" s="101" t="str">
        <f>IF('Итоговые расчеты модели'!B80&lt;0,"Кассовый разрыв","ОК")</f>
        <v>ОК</v>
      </c>
      <c r="C82" s="101" t="str">
        <f>IF('Итоговые расчеты модели'!C80&lt;0,"Кассовый разрыв","ОК")</f>
        <v>ОК</v>
      </c>
      <c r="D82" s="101" t="str">
        <f>IF('Итоговые расчеты модели'!D80&lt;0,"Кассовый разрыв","ОК")</f>
        <v>ОК</v>
      </c>
      <c r="E82" s="101" t="str">
        <f>IF('Итоговые расчеты модели'!E80&lt;0,"Кассовый разрыв","ОК")</f>
        <v>ОК</v>
      </c>
      <c r="F82" s="101" t="str">
        <f>IF('Итоговые расчеты модели'!F80&lt;0,"Кассовый разрыв","ОК")</f>
        <v>ОК</v>
      </c>
      <c r="G82" s="101" t="str">
        <f>IF('Итоговые расчеты модели'!G80&lt;0,"Кассовый разрыв","ОК")</f>
        <v>ОК</v>
      </c>
      <c r="H82" s="101" t="str">
        <f>IF('Итоговые расчеты модели'!H80&lt;0,"Кассовый разрыв","ОК")</f>
        <v>ОК</v>
      </c>
      <c r="I82" s="101" t="str">
        <f>IF('Итоговые расчеты модели'!I80&lt;0,"Кассовый разрыв","ОК")</f>
        <v>ОК</v>
      </c>
      <c r="J82" s="101" t="str">
        <f>IF('Итоговые расчеты модели'!J80&lt;0,"Кассовый разрыв","ОК")</f>
        <v>ОК</v>
      </c>
      <c r="K82" s="101" t="str">
        <f>IF('Итоговые расчеты модели'!K80&lt;0,"Кассовый разрыв","ОК")</f>
        <v>ОК</v>
      </c>
      <c r="L82" s="101" t="str">
        <f>IF('Итоговые расчеты модели'!L80&lt;0,"Кассовый разрыв","ОК")</f>
        <v>ОК</v>
      </c>
      <c r="M82" s="101" t="str">
        <f>IF('Итоговые расчеты модели'!M80&lt;0,"Кассовый разрыв","ОК")</f>
        <v>ОК</v>
      </c>
    </row>
    <row r="83" spans="1:13" ht="31.2" x14ac:dyDescent="0.3">
      <c r="A83" s="85" t="s">
        <v>247</v>
      </c>
      <c r="B83" s="145">
        <f>'Итоговые расчеты модели'!B80</f>
        <v>0</v>
      </c>
      <c r="C83" s="145">
        <f>'Итоговые расчеты модели'!C80</f>
        <v>0</v>
      </c>
      <c r="D83" s="145">
        <f>'Итоговые расчеты модели'!D80</f>
        <v>0</v>
      </c>
      <c r="E83" s="145">
        <f>'Итоговые расчеты модели'!E80</f>
        <v>0</v>
      </c>
      <c r="F83" s="145">
        <f>'Итоговые расчеты модели'!F80</f>
        <v>0</v>
      </c>
      <c r="G83" s="145">
        <f>'Итоговые расчеты модели'!G80</f>
        <v>0</v>
      </c>
      <c r="H83" s="145">
        <f>'Итоговые расчеты модели'!H80</f>
        <v>0</v>
      </c>
      <c r="I83" s="145">
        <f>'Итоговые расчеты модели'!I80</f>
        <v>0</v>
      </c>
      <c r="J83" s="145">
        <f>'Итоговые расчеты модели'!J80</f>
        <v>0</v>
      </c>
      <c r="K83" s="145">
        <f>'Итоговые расчеты модели'!K80</f>
        <v>0</v>
      </c>
      <c r="L83" s="145">
        <f>'Итоговые расчеты модели'!L80</f>
        <v>0</v>
      </c>
      <c r="M83" s="145">
        <f>'Итоговые расчеты модели'!M80</f>
        <v>0</v>
      </c>
    </row>
    <row r="84" spans="1:13" ht="31.2" x14ac:dyDescent="0.3">
      <c r="A84" s="85" t="s">
        <v>244</v>
      </c>
      <c r="B84" s="144"/>
      <c r="C84" s="144"/>
      <c r="D84" s="144"/>
      <c r="E84" s="144"/>
      <c r="F84" s="144"/>
      <c r="G84" s="144"/>
      <c r="H84" s="144"/>
      <c r="I84" s="144"/>
      <c r="J84" s="144"/>
      <c r="K84" s="144"/>
      <c r="L84" s="144"/>
      <c r="M84" s="144"/>
    </row>
    <row r="85" spans="1:13" ht="31.2" x14ac:dyDescent="0.3">
      <c r="A85" s="85" t="s">
        <v>245</v>
      </c>
      <c r="B85" s="144"/>
      <c r="C85" s="144"/>
      <c r="D85" s="144"/>
      <c r="E85" s="144"/>
      <c r="F85" s="144"/>
      <c r="G85" s="144"/>
      <c r="H85" s="144"/>
      <c r="I85" s="144"/>
      <c r="J85" s="144"/>
      <c r="K85" s="144"/>
      <c r="L85" s="144"/>
      <c r="M85" s="144"/>
    </row>
    <row r="88" spans="1:13" ht="30" customHeight="1" x14ac:dyDescent="0.3">
      <c r="A88" s="269" t="s">
        <v>331</v>
      </c>
      <c r="B88"/>
      <c r="C88"/>
      <c r="D88"/>
      <c r="E88"/>
      <c r="F88"/>
    </row>
    <row r="89" spans="1:13" ht="73.2" customHeight="1" thickBot="1" x14ac:dyDescent="0.35">
      <c r="A89" s="88"/>
      <c r="B89"/>
      <c r="C89" s="354" t="s">
        <v>346</v>
      </c>
      <c r="D89" s="355"/>
      <c r="E89" s="355"/>
      <c r="F89" s="356"/>
    </row>
    <row r="90" spans="1:13" ht="43.8" customHeight="1" thickBot="1" x14ac:dyDescent="0.35">
      <c r="A90" s="264" t="s">
        <v>332</v>
      </c>
      <c r="B90" s="270" t="s">
        <v>333</v>
      </c>
      <c r="C90" s="271" t="s">
        <v>334</v>
      </c>
      <c r="D90" s="275" t="s">
        <v>343</v>
      </c>
      <c r="E90" s="275" t="s">
        <v>344</v>
      </c>
      <c r="F90" s="275" t="s">
        <v>345</v>
      </c>
    </row>
    <row r="91" spans="1:13" x14ac:dyDescent="0.3">
      <c r="A91" s="268" t="s">
        <v>338</v>
      </c>
      <c r="B91" s="280" t="s">
        <v>394</v>
      </c>
      <c r="C91" s="281" t="s">
        <v>392</v>
      </c>
      <c r="D91" s="282" t="s">
        <v>392</v>
      </c>
      <c r="E91" s="283" t="s">
        <v>392</v>
      </c>
      <c r="F91" s="283" t="s">
        <v>392</v>
      </c>
    </row>
    <row r="92" spans="1:13" x14ac:dyDescent="0.3">
      <c r="A92" s="268" t="s">
        <v>339</v>
      </c>
      <c r="B92" s="280" t="s">
        <v>394</v>
      </c>
      <c r="C92" s="281" t="s">
        <v>392</v>
      </c>
      <c r="D92" s="282" t="s">
        <v>392</v>
      </c>
      <c r="E92" s="283" t="s">
        <v>392</v>
      </c>
      <c r="F92" s="283" t="s">
        <v>392</v>
      </c>
    </row>
    <row r="93" spans="1:13" x14ac:dyDescent="0.3">
      <c r="A93" s="268" t="s">
        <v>340</v>
      </c>
      <c r="B93" s="280" t="s">
        <v>394</v>
      </c>
      <c r="C93" s="281" t="s">
        <v>392</v>
      </c>
      <c r="D93" s="282" t="s">
        <v>392</v>
      </c>
      <c r="E93" s="283" t="s">
        <v>392</v>
      </c>
      <c r="F93" s="283" t="s">
        <v>392</v>
      </c>
    </row>
    <row r="94" spans="1:13" x14ac:dyDescent="0.3">
      <c r="A94" s="268" t="s">
        <v>341</v>
      </c>
      <c r="B94" s="280" t="s">
        <v>394</v>
      </c>
      <c r="C94" s="281" t="s">
        <v>392</v>
      </c>
      <c r="D94" s="282" t="s">
        <v>392</v>
      </c>
      <c r="E94" s="283" t="s">
        <v>392</v>
      </c>
      <c r="F94" s="283" t="s">
        <v>392</v>
      </c>
    </row>
    <row r="95" spans="1:13" ht="16.2" thickBot="1" x14ac:dyDescent="0.35">
      <c r="A95" s="268" t="s">
        <v>342</v>
      </c>
      <c r="B95" s="280" t="s">
        <v>394</v>
      </c>
      <c r="C95" s="284" t="s">
        <v>392</v>
      </c>
      <c r="D95" s="282" t="s">
        <v>392</v>
      </c>
      <c r="E95" s="283" t="s">
        <v>392</v>
      </c>
      <c r="F95" s="283" t="s">
        <v>392</v>
      </c>
    </row>
    <row r="98" spans="1:6" ht="35.4" customHeight="1" x14ac:dyDescent="0.3">
      <c r="A98" s="269" t="s">
        <v>348</v>
      </c>
    </row>
    <row r="101" spans="1:6" ht="46.8" x14ac:dyDescent="0.3">
      <c r="A101" s="263" t="s">
        <v>349</v>
      </c>
      <c r="B101" s="263" t="s">
        <v>360</v>
      </c>
      <c r="C101" s="263" t="s">
        <v>373</v>
      </c>
      <c r="D101" s="263" t="s">
        <v>374</v>
      </c>
      <c r="E101" s="287"/>
      <c r="F101" s="287"/>
    </row>
    <row r="102" spans="1:6" x14ac:dyDescent="0.3">
      <c r="A102" s="288" t="s">
        <v>350</v>
      </c>
      <c r="B102" s="263" t="s">
        <v>361</v>
      </c>
      <c r="C102" s="289" t="s">
        <v>392</v>
      </c>
      <c r="D102" s="289" t="s">
        <v>392</v>
      </c>
      <c r="E102" s="293" t="e">
        <f>C102*D102</f>
        <v>#VALUE!</v>
      </c>
      <c r="F102" s="287"/>
    </row>
    <row r="103" spans="1:6" x14ac:dyDescent="0.3">
      <c r="A103" s="288" t="s">
        <v>351</v>
      </c>
      <c r="B103" s="263" t="s">
        <v>368</v>
      </c>
      <c r="C103" s="289" t="s">
        <v>392</v>
      </c>
      <c r="D103" s="289" t="s">
        <v>392</v>
      </c>
      <c r="E103" s="293" t="e">
        <f t="shared" ref="E103:E111" si="0">C103*D103</f>
        <v>#VALUE!</v>
      </c>
      <c r="F103" s="285"/>
    </row>
    <row r="104" spans="1:6" x14ac:dyDescent="0.3">
      <c r="A104" s="288" t="s">
        <v>352</v>
      </c>
      <c r="B104" s="263" t="s">
        <v>369</v>
      </c>
      <c r="C104" s="289" t="s">
        <v>392</v>
      </c>
      <c r="D104" s="289" t="s">
        <v>392</v>
      </c>
      <c r="E104" s="293" t="e">
        <f t="shared" si="0"/>
        <v>#VALUE!</v>
      </c>
      <c r="F104" s="285"/>
    </row>
    <row r="105" spans="1:6" x14ac:dyDescent="0.3">
      <c r="A105" s="288" t="s">
        <v>353</v>
      </c>
      <c r="B105" s="263" t="s">
        <v>362</v>
      </c>
      <c r="C105" s="289" t="s">
        <v>392</v>
      </c>
      <c r="D105" s="289" t="s">
        <v>392</v>
      </c>
      <c r="E105" s="293" t="e">
        <f t="shared" si="0"/>
        <v>#VALUE!</v>
      </c>
    </row>
    <row r="106" spans="1:6" x14ac:dyDescent="0.3">
      <c r="A106" s="288" t="s">
        <v>354</v>
      </c>
      <c r="B106" s="263" t="s">
        <v>363</v>
      </c>
      <c r="C106" s="289" t="s">
        <v>392</v>
      </c>
      <c r="D106" s="289" t="s">
        <v>392</v>
      </c>
      <c r="E106" s="293" t="e">
        <f t="shared" si="0"/>
        <v>#VALUE!</v>
      </c>
    </row>
    <row r="107" spans="1:6" x14ac:dyDescent="0.3">
      <c r="A107" s="288" t="s">
        <v>355</v>
      </c>
      <c r="B107" s="263" t="s">
        <v>364</v>
      </c>
      <c r="C107" s="289" t="s">
        <v>392</v>
      </c>
      <c r="D107" s="289" t="s">
        <v>392</v>
      </c>
      <c r="E107" s="293" t="e">
        <f t="shared" si="0"/>
        <v>#VALUE!</v>
      </c>
    </row>
    <row r="108" spans="1:6" x14ac:dyDescent="0.3">
      <c r="A108" s="288" t="s">
        <v>356</v>
      </c>
      <c r="B108" s="263" t="s">
        <v>365</v>
      </c>
      <c r="C108" s="289" t="s">
        <v>392</v>
      </c>
      <c r="D108" s="289" t="s">
        <v>392</v>
      </c>
      <c r="E108" s="293" t="e">
        <f t="shared" si="0"/>
        <v>#VALUE!</v>
      </c>
    </row>
    <row r="109" spans="1:6" x14ac:dyDescent="0.3">
      <c r="A109" s="288" t="s">
        <v>357</v>
      </c>
      <c r="B109" s="263" t="s">
        <v>366</v>
      </c>
      <c r="C109" s="289" t="s">
        <v>392</v>
      </c>
      <c r="D109" s="289" t="s">
        <v>392</v>
      </c>
      <c r="E109" s="293" t="e">
        <f t="shared" si="0"/>
        <v>#VALUE!</v>
      </c>
    </row>
    <row r="110" spans="1:6" x14ac:dyDescent="0.3">
      <c r="A110" s="288" t="s">
        <v>358</v>
      </c>
      <c r="B110" s="263" t="s">
        <v>367</v>
      </c>
      <c r="C110" s="289" t="s">
        <v>392</v>
      </c>
      <c r="D110" s="289" t="s">
        <v>393</v>
      </c>
      <c r="E110" s="293" t="e">
        <f t="shared" si="0"/>
        <v>#VALUE!</v>
      </c>
    </row>
    <row r="111" spans="1:6" x14ac:dyDescent="0.3">
      <c r="A111" s="288" t="s">
        <v>359</v>
      </c>
      <c r="B111" s="263" t="s">
        <v>370</v>
      </c>
      <c r="C111" s="289" t="s">
        <v>392</v>
      </c>
      <c r="D111" s="289" t="s">
        <v>392</v>
      </c>
      <c r="E111" s="293" t="e">
        <f t="shared" si="0"/>
        <v>#VALUE!</v>
      </c>
    </row>
    <row r="112" spans="1:6" x14ac:dyDescent="0.3">
      <c r="A112" s="337" t="s">
        <v>372</v>
      </c>
      <c r="B112" s="337"/>
      <c r="C112" s="337"/>
      <c r="D112" s="337"/>
      <c r="E112" s="337"/>
      <c r="F112" s="337"/>
    </row>
    <row r="113" spans="1:6" x14ac:dyDescent="0.3">
      <c r="A113" s="338" t="s">
        <v>371</v>
      </c>
      <c r="B113" s="338"/>
      <c r="C113" s="338"/>
      <c r="D113" s="338"/>
      <c r="E113" s="338"/>
      <c r="F113" s="338"/>
    </row>
    <row r="114" spans="1:6" x14ac:dyDescent="0.3">
      <c r="A114" s="286"/>
      <c r="B114" s="286"/>
      <c r="C114" s="286"/>
      <c r="D114" s="286"/>
      <c r="E114" s="286"/>
      <c r="F114" s="286"/>
    </row>
  </sheetData>
  <sheetProtection algorithmName="SHA-512" hashValue="62YfV6En3DV8h1PDvDopZfStR4a5tovatGWEvm+KK9iq28AhArFtz1M7u3kUhqtfu3LdwQLWCKaLi3q+YMJGuw==" saltValue="zQO1H3ObWe0oVc0I6R4iWA==" spinCount="100000" sheet="1" formatCells="0" formatColumns="0" formatRows="0" insertColumns="0" insertRows="0" insertHyperlinks="0" deleteColumns="0" deleteRows="0" sort="0" autoFilter="0" pivotTables="0"/>
  <mergeCells count="43">
    <mergeCell ref="C89:F89"/>
    <mergeCell ref="F80:I80"/>
    <mergeCell ref="A71:B71"/>
    <mergeCell ref="P25:AA25"/>
    <mergeCell ref="B25:B26"/>
    <mergeCell ref="A66:B66"/>
    <mergeCell ref="A67:B67"/>
    <mergeCell ref="A68:B68"/>
    <mergeCell ref="A69:B69"/>
    <mergeCell ref="A57:B57"/>
    <mergeCell ref="A56:B56"/>
    <mergeCell ref="A76:B76"/>
    <mergeCell ref="A77:B77"/>
    <mergeCell ref="A70:B70"/>
    <mergeCell ref="A72:B72"/>
    <mergeCell ref="A58:B58"/>
    <mergeCell ref="B80:E80"/>
    <mergeCell ref="A73:B73"/>
    <mergeCell ref="A74:B74"/>
    <mergeCell ref="AB25:AM25"/>
    <mergeCell ref="C39:N39"/>
    <mergeCell ref="O39:Z39"/>
    <mergeCell ref="AA39:AL39"/>
    <mergeCell ref="C54:N54"/>
    <mergeCell ref="O54:Z54"/>
    <mergeCell ref="AA54:AL54"/>
    <mergeCell ref="A75:B75"/>
    <mergeCell ref="A112:F112"/>
    <mergeCell ref="A113:F113"/>
    <mergeCell ref="A3:B3"/>
    <mergeCell ref="J80:M80"/>
    <mergeCell ref="A80:A81"/>
    <mergeCell ref="A25:A26"/>
    <mergeCell ref="B39:B40"/>
    <mergeCell ref="A39:A40"/>
    <mergeCell ref="A54:B55"/>
    <mergeCell ref="D25:O25"/>
    <mergeCell ref="C25:C26"/>
    <mergeCell ref="A63:B63"/>
    <mergeCell ref="A62:B62"/>
    <mergeCell ref="A61:B61"/>
    <mergeCell ref="A60:B60"/>
    <mergeCell ref="A59:B59"/>
  </mergeCells>
  <phoneticPr fontId="8" type="noConversion"/>
  <conditionalFormatting sqref="B83:M83">
    <cfRule type="cellIs" dxfId="0" priority="1" operator="lessThan">
      <formula>0</formula>
    </cfRule>
  </conditionalFormatting>
  <dataValidations count="3">
    <dataValidation type="list" allowBlank="1" showInputMessage="1" showErrorMessage="1" sqref="B9" xr:uid="{00000000-0002-0000-0000-000001000000}">
      <formula1>#REF!</formula1>
    </dataValidation>
    <dataValidation type="list" allowBlank="1" showInputMessage="1" showErrorMessage="1" sqref="E67:E76" xr:uid="{96041662-A95E-45EA-8E62-E5984246CB41}">
      <formula1>"1,2,3"</formula1>
    </dataValidation>
    <dataValidation type="list" allowBlank="1" showInputMessage="1" showErrorMessage="1" sqref="F67:F76" xr:uid="{60E35D20-8191-48BF-9C78-28900D501AB3}">
      <formula1>"1,2,3,4,5,6,7,8,9,10,11,12"</formula1>
    </dataValidation>
  </dataValidations>
  <pageMargins left="0.7" right="0.7" top="0.75" bottom="0.75" header="0.3" footer="0.3"/>
  <pageSetup paperSize="9" orientation="portrait" horizontalDpi="4294967295" verticalDpi="4294967295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'Служебный лист'!$G$6:$G$14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0E7DC-F37C-44C1-8C6C-798C754691D9}">
  <dimension ref="A2:AY159"/>
  <sheetViews>
    <sheetView topLeftCell="H2" zoomScale="70" zoomScaleNormal="70" workbookViewId="0">
      <selection activeCell="W138" sqref="W138"/>
    </sheetView>
  </sheetViews>
  <sheetFormatPr defaultRowHeight="14.4" x14ac:dyDescent="0.3"/>
  <cols>
    <col min="1" max="1" width="37.5546875" customWidth="1"/>
    <col min="2" max="3" width="23.109375" customWidth="1"/>
    <col min="4" max="4" width="15.44140625" bestFit="1" customWidth="1"/>
    <col min="5" max="5" width="17.88671875" customWidth="1"/>
    <col min="7" max="7" width="21.21875" customWidth="1"/>
    <col min="9" max="9" width="2.88671875" customWidth="1"/>
    <col min="10" max="10" width="44.6640625" bestFit="1" customWidth="1"/>
    <col min="12" max="12" width="23.6640625" customWidth="1"/>
    <col min="13" max="13" width="14.6640625" bestFit="1" customWidth="1"/>
    <col min="14" max="14" width="16.109375" customWidth="1"/>
    <col min="15" max="16" width="14.88671875" customWidth="1"/>
    <col min="17" max="17" width="12.77734375" bestFit="1" customWidth="1"/>
    <col min="18" max="18" width="10" customWidth="1"/>
    <col min="19" max="20" width="10.5546875" bestFit="1" customWidth="1"/>
    <col min="21" max="41" width="11.6640625" bestFit="1" customWidth="1"/>
    <col min="42" max="50" width="12.77734375" bestFit="1" customWidth="1"/>
    <col min="51" max="51" width="10.21875" bestFit="1" customWidth="1"/>
  </cols>
  <sheetData>
    <row r="2" spans="1:20" s="83" customFormat="1" ht="15.6" x14ac:dyDescent="0.3"/>
    <row r="3" spans="1:20" s="83" customFormat="1" ht="15.6" x14ac:dyDescent="0.3"/>
    <row r="4" spans="1:20" s="83" customFormat="1" ht="42" customHeight="1" x14ac:dyDescent="0.3">
      <c r="M4" s="363" t="s">
        <v>248</v>
      </c>
      <c r="N4" s="364"/>
      <c r="O4" s="364"/>
      <c r="P4" s="364"/>
    </row>
    <row r="5" spans="1:20" s="83" customFormat="1" ht="31.2" customHeight="1" x14ac:dyDescent="0.3">
      <c r="A5" s="94"/>
      <c r="B5" s="95"/>
      <c r="C5" s="102" t="s">
        <v>208</v>
      </c>
      <c r="E5" s="151" t="s">
        <v>216</v>
      </c>
      <c r="G5" s="369" t="s">
        <v>22</v>
      </c>
      <c r="H5" s="370"/>
      <c r="J5" s="365" t="s">
        <v>41</v>
      </c>
      <c r="K5" s="366"/>
      <c r="N5" s="175" t="s">
        <v>249</v>
      </c>
      <c r="O5" s="175" t="s">
        <v>250</v>
      </c>
      <c r="P5" s="176" t="s">
        <v>251</v>
      </c>
    </row>
    <row r="6" spans="1:20" s="83" customFormat="1" ht="15.6" x14ac:dyDescent="0.3">
      <c r="A6" s="94"/>
      <c r="B6" s="168"/>
      <c r="C6" s="103" t="s">
        <v>142</v>
      </c>
      <c r="D6" s="260">
        <v>2</v>
      </c>
      <c r="E6" s="149" t="s">
        <v>218</v>
      </c>
      <c r="F6" s="104"/>
      <c r="G6" s="89" t="s">
        <v>234</v>
      </c>
      <c r="H6" s="87">
        <v>0.25</v>
      </c>
      <c r="J6" s="89" t="s">
        <v>42</v>
      </c>
      <c r="K6" s="106">
        <v>0.22</v>
      </c>
      <c r="M6" s="89" t="s">
        <v>155</v>
      </c>
      <c r="N6" s="178">
        <v>0.22</v>
      </c>
      <c r="O6" s="178"/>
      <c r="P6" s="178"/>
      <c r="Q6" s="179">
        <f>SUM(N6:P6)</f>
        <v>0.22</v>
      </c>
      <c r="S6" s="83" t="s">
        <v>375</v>
      </c>
      <c r="T6" s="83" t="s">
        <v>380</v>
      </c>
    </row>
    <row r="7" spans="1:20" s="83" customFormat="1" ht="15.6" x14ac:dyDescent="0.3">
      <c r="A7" s="94"/>
      <c r="B7" s="168"/>
      <c r="C7" s="103" t="s">
        <v>143</v>
      </c>
      <c r="D7" s="260">
        <v>3</v>
      </c>
      <c r="E7" s="149" t="s">
        <v>219</v>
      </c>
      <c r="F7" s="104"/>
      <c r="G7" s="89" t="s">
        <v>257</v>
      </c>
      <c r="H7" s="87">
        <v>0.05</v>
      </c>
      <c r="I7" s="104"/>
      <c r="J7" s="89" t="s">
        <v>43</v>
      </c>
      <c r="K7" s="106">
        <v>5.0999999999999997E-2</v>
      </c>
      <c r="L7" s="104"/>
      <c r="M7" s="89" t="s">
        <v>252</v>
      </c>
      <c r="N7" s="178">
        <v>0.08</v>
      </c>
      <c r="O7" s="178">
        <v>0.17</v>
      </c>
      <c r="P7" s="178"/>
      <c r="Q7" s="179">
        <f>SUM(N7:P7)</f>
        <v>0.25</v>
      </c>
      <c r="R7" s="104"/>
      <c r="S7" s="104"/>
    </row>
    <row r="8" spans="1:20" s="83" customFormat="1" ht="15.6" x14ac:dyDescent="0.3">
      <c r="A8" s="94"/>
      <c r="B8" s="168"/>
      <c r="C8" s="103" t="s">
        <v>144</v>
      </c>
      <c r="D8" s="260">
        <v>4</v>
      </c>
      <c r="E8" s="149" t="s">
        <v>220</v>
      </c>
      <c r="F8" s="104"/>
      <c r="G8" s="89" t="s">
        <v>20</v>
      </c>
      <c r="H8" s="152">
        <v>0.06</v>
      </c>
      <c r="I8" s="104"/>
      <c r="J8" s="89" t="s">
        <v>44</v>
      </c>
      <c r="K8" s="106">
        <v>2.9000000000000001E-2</v>
      </c>
      <c r="L8" s="104"/>
      <c r="M8" s="83" t="s">
        <v>255</v>
      </c>
      <c r="N8" s="178">
        <v>0.05</v>
      </c>
      <c r="O8" s="178">
        <v>0</v>
      </c>
      <c r="P8" s="178"/>
      <c r="Q8" s="179">
        <f>SUM(N8:P8)</f>
        <v>0.05</v>
      </c>
      <c r="R8" s="104"/>
      <c r="S8" s="104"/>
    </row>
    <row r="9" spans="1:20" s="83" customFormat="1" ht="15.6" x14ac:dyDescent="0.3">
      <c r="A9" s="94"/>
      <c r="B9" s="168"/>
      <c r="C9" s="103" t="s">
        <v>145</v>
      </c>
      <c r="D9" s="260">
        <v>5</v>
      </c>
      <c r="E9" s="149" t="s">
        <v>217</v>
      </c>
      <c r="F9" s="104"/>
      <c r="G9" s="89" t="s">
        <v>21</v>
      </c>
      <c r="H9" s="152">
        <v>0.15</v>
      </c>
      <c r="I9" s="104"/>
      <c r="J9" s="89" t="s">
        <v>45</v>
      </c>
      <c r="K9" s="106">
        <v>2E-3</v>
      </c>
      <c r="L9" s="104"/>
      <c r="M9" s="177" t="s">
        <v>253</v>
      </c>
      <c r="N9" s="178"/>
      <c r="O9" s="178" t="s">
        <v>256</v>
      </c>
      <c r="P9" s="178"/>
      <c r="Q9" s="179"/>
      <c r="R9" s="104"/>
      <c r="S9" s="104"/>
    </row>
    <row r="10" spans="1:20" s="83" customFormat="1" ht="15.6" x14ac:dyDescent="0.3">
      <c r="A10" s="94"/>
      <c r="B10" s="168"/>
      <c r="C10" s="103" t="s">
        <v>146</v>
      </c>
      <c r="D10" s="260">
        <v>6</v>
      </c>
      <c r="E10" s="149" t="s">
        <v>221</v>
      </c>
      <c r="F10" s="104"/>
      <c r="G10" s="89" t="s">
        <v>235</v>
      </c>
      <c r="H10" s="104"/>
      <c r="I10" s="104"/>
      <c r="L10" s="104"/>
      <c r="M10" s="177" t="s">
        <v>228</v>
      </c>
      <c r="N10" s="178"/>
      <c r="O10" s="178"/>
      <c r="P10" s="178">
        <v>0.15</v>
      </c>
      <c r="Q10" s="179"/>
      <c r="R10" s="104"/>
      <c r="S10" s="104"/>
    </row>
    <row r="11" spans="1:20" s="83" customFormat="1" ht="15.6" x14ac:dyDescent="0.3">
      <c r="C11" s="103" t="s">
        <v>147</v>
      </c>
      <c r="D11" s="260">
        <v>7</v>
      </c>
      <c r="E11" s="149" t="s">
        <v>222</v>
      </c>
      <c r="G11" s="104" t="s">
        <v>236</v>
      </c>
      <c r="H11" s="152">
        <v>0.06</v>
      </c>
      <c r="M11" s="89" t="s">
        <v>254</v>
      </c>
      <c r="O11" s="180">
        <f>85%*13%</f>
        <v>0.1105</v>
      </c>
      <c r="P11" s="180">
        <f>15%*13%</f>
        <v>1.95E-2</v>
      </c>
      <c r="Q11" s="179">
        <f>SUM(N11:P11)</f>
        <v>0.13</v>
      </c>
    </row>
    <row r="12" spans="1:20" s="83" customFormat="1" ht="15.6" x14ac:dyDescent="0.3">
      <c r="C12" s="103" t="s">
        <v>148</v>
      </c>
      <c r="D12" s="260">
        <v>8</v>
      </c>
      <c r="E12" s="150" t="s">
        <v>223</v>
      </c>
      <c r="G12" s="83" t="s">
        <v>237</v>
      </c>
      <c r="H12" s="87">
        <v>0.04</v>
      </c>
      <c r="M12" s="296" t="s">
        <v>378</v>
      </c>
      <c r="N12" s="297">
        <f>46%*H13</f>
        <v>3.6799999999999999E-2</v>
      </c>
      <c r="O12" s="297">
        <f>54%*H13</f>
        <v>4.3200000000000002E-2</v>
      </c>
      <c r="P12" s="296"/>
      <c r="Q12" s="298">
        <f t="shared" ref="Q12:Q13" si="0">SUM(N12:P12)</f>
        <v>0.08</v>
      </c>
    </row>
    <row r="13" spans="1:20" s="83" customFormat="1" ht="15.6" x14ac:dyDescent="0.3">
      <c r="C13" s="103" t="s">
        <v>149</v>
      </c>
      <c r="D13" s="260">
        <v>9</v>
      </c>
      <c r="E13" s="150" t="s">
        <v>224</v>
      </c>
      <c r="G13" s="95" t="s">
        <v>376</v>
      </c>
      <c r="H13" s="314">
        <v>0.08</v>
      </c>
      <c r="M13" s="296" t="s">
        <v>379</v>
      </c>
      <c r="N13" s="297">
        <f>46%*H14</f>
        <v>9.2000000000000012E-2</v>
      </c>
      <c r="O13" s="297">
        <f>54%*H14</f>
        <v>0.10800000000000001</v>
      </c>
      <c r="P13" s="296"/>
      <c r="Q13" s="298">
        <f t="shared" si="0"/>
        <v>0.2</v>
      </c>
    </row>
    <row r="14" spans="1:20" s="83" customFormat="1" ht="15.6" x14ac:dyDescent="0.3">
      <c r="C14" s="103" t="s">
        <v>150</v>
      </c>
      <c r="D14" s="260">
        <v>10</v>
      </c>
      <c r="G14" s="95" t="s">
        <v>377</v>
      </c>
      <c r="H14" s="314">
        <v>0.2</v>
      </c>
      <c r="M14" s="83" t="s">
        <v>386</v>
      </c>
      <c r="N14" s="87">
        <v>0.37</v>
      </c>
      <c r="O14" s="87">
        <v>0.63</v>
      </c>
      <c r="Q14" s="83" t="s">
        <v>387</v>
      </c>
    </row>
    <row r="15" spans="1:20" s="83" customFormat="1" ht="15.6" x14ac:dyDescent="0.3">
      <c r="C15" s="103" t="s">
        <v>151</v>
      </c>
      <c r="D15" s="260">
        <v>11</v>
      </c>
    </row>
    <row r="16" spans="1:20" s="83" customFormat="1" ht="15.6" x14ac:dyDescent="0.3">
      <c r="C16" s="103" t="s">
        <v>152</v>
      </c>
      <c r="D16" s="260">
        <v>12</v>
      </c>
    </row>
    <row r="17" spans="1:18" s="83" customFormat="1" ht="15.6" x14ac:dyDescent="0.3">
      <c r="C17" s="103" t="s">
        <v>153</v>
      </c>
      <c r="D17" s="260">
        <v>13</v>
      </c>
    </row>
    <row r="18" spans="1:18" s="83" customFormat="1" ht="15.6" x14ac:dyDescent="0.3"/>
    <row r="19" spans="1:18" s="83" customFormat="1" ht="15.6" x14ac:dyDescent="0.3">
      <c r="O19" s="105" t="s">
        <v>49</v>
      </c>
      <c r="P19" s="105" t="s">
        <v>291</v>
      </c>
      <c r="Q19" s="83" t="s">
        <v>293</v>
      </c>
      <c r="R19" s="83" t="s">
        <v>294</v>
      </c>
    </row>
    <row r="20" spans="1:18" s="83" customFormat="1" ht="15.6" x14ac:dyDescent="0.3">
      <c r="A20" s="368" t="s">
        <v>233</v>
      </c>
      <c r="B20" s="368"/>
      <c r="C20" s="146">
        <f>'Данные Заявителя'!B16/1000</f>
        <v>0</v>
      </c>
      <c r="N20" s="183" t="str">
        <f>'Данные Заявителя'!A67</f>
        <v>1 кап.вложение</v>
      </c>
      <c r="O20" s="105">
        <f>'Данные Заявителя'!F67</f>
        <v>0</v>
      </c>
      <c r="P20" s="105">
        <f>'Данные Заявителя'!E67</f>
        <v>0</v>
      </c>
      <c r="Q20" s="91">
        <f>'Данные Заявителя'!C67</f>
        <v>0</v>
      </c>
      <c r="R20" s="105">
        <f>'Данные Заявителя'!D67</f>
        <v>0</v>
      </c>
    </row>
    <row r="21" spans="1:18" s="83" customFormat="1" ht="15.6" customHeight="1" x14ac:dyDescent="0.3">
      <c r="A21" s="368" t="s">
        <v>36</v>
      </c>
      <c r="B21" s="368"/>
      <c r="C21" s="146">
        <f>'Данные Заявителя'!B17*12</f>
        <v>0</v>
      </c>
      <c r="N21" s="183" t="str">
        <f>'Данные Заявителя'!A68</f>
        <v>2 кап.вложение</v>
      </c>
      <c r="O21" s="105">
        <f>'Данные Заявителя'!F68</f>
        <v>0</v>
      </c>
      <c r="P21" s="105">
        <f>'Данные Заявителя'!E68</f>
        <v>0</v>
      </c>
      <c r="Q21" s="91">
        <f>'Данные Заявителя'!C68</f>
        <v>0</v>
      </c>
      <c r="R21" s="105">
        <f>'Данные Заявителя'!D68</f>
        <v>0</v>
      </c>
    </row>
    <row r="22" spans="1:18" s="83" customFormat="1" ht="15.6" x14ac:dyDescent="0.3">
      <c r="A22" s="368" t="s">
        <v>48</v>
      </c>
      <c r="B22" s="368"/>
      <c r="C22" s="146">
        <f>'Данные Заявителя'!B18</f>
        <v>0</v>
      </c>
      <c r="N22" s="183" t="str">
        <f>'Данные Заявителя'!A69</f>
        <v>3 кап.вложение</v>
      </c>
      <c r="O22" s="105">
        <f>'Данные Заявителя'!F69</f>
        <v>0</v>
      </c>
      <c r="P22" s="105">
        <f>'Данные Заявителя'!E69</f>
        <v>0</v>
      </c>
      <c r="Q22" s="91">
        <f>'Данные Заявителя'!C69</f>
        <v>0</v>
      </c>
      <c r="R22" s="105">
        <f>'Данные Заявителя'!D69</f>
        <v>0</v>
      </c>
    </row>
    <row r="23" spans="1:18" s="83" customFormat="1" ht="15.6" x14ac:dyDescent="0.3">
      <c r="A23" s="368" t="s">
        <v>37</v>
      </c>
      <c r="B23" s="368"/>
      <c r="C23" s="148">
        <f>'Данные Заявителя'!B19</f>
        <v>0</v>
      </c>
      <c r="N23" s="183" t="str">
        <f>'Данные Заявителя'!A70</f>
        <v>4 кап.вложение</v>
      </c>
      <c r="O23" s="105">
        <f>'Данные Заявителя'!F70</f>
        <v>0</v>
      </c>
      <c r="P23" s="105">
        <f>'Данные Заявителя'!E70</f>
        <v>0</v>
      </c>
      <c r="Q23" s="91">
        <f>'Данные Заявителя'!C70</f>
        <v>0</v>
      </c>
      <c r="R23" s="105">
        <f>'Данные Заявителя'!D70</f>
        <v>0</v>
      </c>
    </row>
    <row r="24" spans="1:18" s="83" customFormat="1" ht="15.6" x14ac:dyDescent="0.3">
      <c r="N24" s="183" t="str">
        <f>'Данные Заявителя'!A71</f>
        <v>5 кап.вложение</v>
      </c>
      <c r="O24" s="105">
        <f>'Данные Заявителя'!F71</f>
        <v>0</v>
      </c>
      <c r="P24" s="105">
        <f>'Данные Заявителя'!E71</f>
        <v>0</v>
      </c>
      <c r="Q24" s="91">
        <f>'Данные Заявителя'!C71</f>
        <v>0</v>
      </c>
      <c r="R24" s="105">
        <f>'Данные Заявителя'!D71</f>
        <v>0</v>
      </c>
    </row>
    <row r="25" spans="1:18" s="83" customFormat="1" ht="15.6" x14ac:dyDescent="0.3">
      <c r="A25" s="367" t="s">
        <v>232</v>
      </c>
      <c r="B25" s="367"/>
      <c r="C25" s="367"/>
      <c r="D25" s="367"/>
      <c r="E25" s="367"/>
      <c r="F25" s="367"/>
      <c r="N25" s="183" t="str">
        <f>'Данные Заявителя'!A72</f>
        <v>6 кап.вложение</v>
      </c>
      <c r="O25" s="105">
        <f>'Данные Заявителя'!F72</f>
        <v>0</v>
      </c>
      <c r="P25" s="105">
        <f>'Данные Заявителя'!E72</f>
        <v>0</v>
      </c>
      <c r="Q25" s="91">
        <f>'Данные Заявителя'!C72</f>
        <v>0</v>
      </c>
      <c r="R25" s="105">
        <f>'Данные Заявителя'!D72</f>
        <v>0</v>
      </c>
    </row>
    <row r="26" spans="1:18" s="83" customFormat="1" ht="15.6" x14ac:dyDescent="0.3">
      <c r="A26" s="110" t="s">
        <v>54</v>
      </c>
      <c r="B26" s="147">
        <f>SUM(B28:B147)</f>
        <v>0</v>
      </c>
      <c r="C26" s="147">
        <f>SUM(C28:C147)</f>
        <v>0</v>
      </c>
      <c r="D26" s="147">
        <f>SUM(D28:D147)</f>
        <v>0</v>
      </c>
      <c r="E26" s="111"/>
      <c r="F26" s="131"/>
      <c r="N26" s="183" t="str">
        <f>'Данные Заявителя'!A73</f>
        <v>7 кап.вложение</v>
      </c>
      <c r="O26" s="105">
        <f>'Данные Заявителя'!F73</f>
        <v>0</v>
      </c>
      <c r="P26" s="105">
        <f>'Данные Заявителя'!E73</f>
        <v>0</v>
      </c>
      <c r="Q26" s="91">
        <f>'Данные Заявителя'!C73</f>
        <v>0</v>
      </c>
      <c r="R26" s="105">
        <f>'Данные Заявителя'!D73</f>
        <v>0</v>
      </c>
    </row>
    <row r="27" spans="1:18" s="83" customFormat="1" ht="31.8" thickBot="1" x14ac:dyDescent="0.35">
      <c r="A27" s="166" t="s">
        <v>49</v>
      </c>
      <c r="B27" s="166" t="s">
        <v>50</v>
      </c>
      <c r="C27" s="166" t="s">
        <v>51</v>
      </c>
      <c r="D27" s="166" t="s">
        <v>52</v>
      </c>
      <c r="E27" s="166" t="s">
        <v>53</v>
      </c>
      <c r="N27" s="183" t="str">
        <f>'Данные Заявителя'!A74</f>
        <v>8 кап.вложение</v>
      </c>
      <c r="O27" s="105">
        <f>'Данные Заявителя'!F74</f>
        <v>0</v>
      </c>
      <c r="P27" s="105">
        <f>'Данные Заявителя'!E74</f>
        <v>0</v>
      </c>
      <c r="Q27" s="91">
        <f>'Данные Заявителя'!C74</f>
        <v>0</v>
      </c>
      <c r="R27" s="105">
        <f>'Данные Заявителя'!D74</f>
        <v>0</v>
      </c>
    </row>
    <row r="28" spans="1:18" s="83" customFormat="1" ht="15.6" x14ac:dyDescent="0.3">
      <c r="A28" s="158">
        <v>1</v>
      </c>
      <c r="B28" s="159">
        <f>IF(A28-1&lt;$C$22,0,D28-C28)</f>
        <v>0</v>
      </c>
      <c r="C28" s="159">
        <f>$C$20*$C$23/12</f>
        <v>0</v>
      </c>
      <c r="D28" s="159">
        <f>IF(A28&gt;$C$21,0,IF(A28-1&lt;$C$22,C28,-PMT($C$23/12,$C$21-$C$22,$C$20)))</f>
        <v>0</v>
      </c>
      <c r="E28" s="159">
        <f>C20-B28</f>
        <v>0</v>
      </c>
      <c r="F28" s="160" t="str">
        <f>B151</f>
        <v>1 кв-л</v>
      </c>
      <c r="N28" s="183" t="str">
        <f>'Данные Заявителя'!A75</f>
        <v>9 кап.вложение</v>
      </c>
      <c r="O28" s="105">
        <f>'Данные Заявителя'!F75</f>
        <v>0</v>
      </c>
      <c r="P28" s="105">
        <f>'Данные Заявителя'!E75</f>
        <v>0</v>
      </c>
      <c r="Q28" s="91">
        <f>'Данные Заявителя'!C75</f>
        <v>0</v>
      </c>
      <c r="R28" s="105">
        <f>'Данные Заявителя'!D75</f>
        <v>0</v>
      </c>
    </row>
    <row r="29" spans="1:18" s="83" customFormat="1" ht="15.6" x14ac:dyDescent="0.3">
      <c r="A29" s="161">
        <v>2</v>
      </c>
      <c r="B29" s="109">
        <f>IF(A29-1&lt;$C$22,0,D29-C29)</f>
        <v>0</v>
      </c>
      <c r="C29" s="109">
        <f>E28*$C$23/12</f>
        <v>0</v>
      </c>
      <c r="D29" s="109">
        <f t="shared" ref="D29:D92" si="1">IF(A29&gt;$C$21,0,IF(A29-1&lt;$C$22,C29,-PMT($C$23/12,$C$21-$C$22,$C$20)))</f>
        <v>0</v>
      </c>
      <c r="E29" s="109">
        <f>E28-B29</f>
        <v>0</v>
      </c>
      <c r="F29" s="162" t="str">
        <f>F28</f>
        <v>1 кв-л</v>
      </c>
      <c r="N29" s="183" t="str">
        <f>'Данные Заявителя'!A76</f>
        <v>10 кап.вложение</v>
      </c>
      <c r="O29" s="105">
        <f>'Данные Заявителя'!F76</f>
        <v>0</v>
      </c>
      <c r="P29" s="105">
        <f>'Данные Заявителя'!E76</f>
        <v>0</v>
      </c>
      <c r="Q29" s="91">
        <f>'Данные Заявителя'!C76</f>
        <v>0</v>
      </c>
      <c r="R29" s="105">
        <f>'Данные Заявителя'!D76</f>
        <v>0</v>
      </c>
    </row>
    <row r="30" spans="1:18" s="83" customFormat="1" ht="15.6" x14ac:dyDescent="0.3">
      <c r="A30" s="161">
        <v>3</v>
      </c>
      <c r="B30" s="109">
        <f t="shared" ref="B30:B93" si="2">IF(A30-1&lt;$C$22,0,D30-C30)</f>
        <v>0</v>
      </c>
      <c r="C30" s="109">
        <f t="shared" ref="C30:C93" si="3">E29*$C$23/12</f>
        <v>0</v>
      </c>
      <c r="D30" s="109">
        <f t="shared" si="1"/>
        <v>0</v>
      </c>
      <c r="E30" s="109">
        <f t="shared" ref="E30:E37" si="4">E29-B30</f>
        <v>0</v>
      </c>
      <c r="F30" s="162" t="str">
        <f>F29</f>
        <v>1 кв-л</v>
      </c>
      <c r="N30" s="183" t="str">
        <f>'Данные Заявителя'!A77</f>
        <v>Вложения в первоначальные оборотные активы
и финансирование затрат</v>
      </c>
      <c r="O30" s="105">
        <v>1</v>
      </c>
      <c r="P30" s="105">
        <v>1</v>
      </c>
      <c r="Q30" s="91">
        <f>'Данные Заявителя'!C77</f>
        <v>0</v>
      </c>
      <c r="R30" s="105"/>
    </row>
    <row r="31" spans="1:18" s="83" customFormat="1" ht="15.6" x14ac:dyDescent="0.3">
      <c r="A31" s="161">
        <v>4</v>
      </c>
      <c r="B31" s="109">
        <f t="shared" si="2"/>
        <v>0</v>
      </c>
      <c r="C31" s="109">
        <f t="shared" si="3"/>
        <v>0</v>
      </c>
      <c r="D31" s="109">
        <f t="shared" si="1"/>
        <v>0</v>
      </c>
      <c r="E31" s="109">
        <f t="shared" si="4"/>
        <v>0</v>
      </c>
      <c r="F31" s="162" t="str">
        <f>C151</f>
        <v>2 кв-л</v>
      </c>
      <c r="N31" s="183"/>
    </row>
    <row r="32" spans="1:18" s="83" customFormat="1" ht="15.6" x14ac:dyDescent="0.3">
      <c r="A32" s="161">
        <v>5</v>
      </c>
      <c r="B32" s="109">
        <f t="shared" si="2"/>
        <v>0</v>
      </c>
      <c r="C32" s="109">
        <f t="shared" si="3"/>
        <v>0</v>
      </c>
      <c r="D32" s="109">
        <f t="shared" si="1"/>
        <v>0</v>
      </c>
      <c r="E32" s="109">
        <f t="shared" si="4"/>
        <v>0</v>
      </c>
      <c r="F32" s="162" t="str">
        <f>F31</f>
        <v>2 кв-л</v>
      </c>
    </row>
    <row r="33" spans="1:50" s="83" customFormat="1" ht="15.6" x14ac:dyDescent="0.3">
      <c r="A33" s="161">
        <v>6</v>
      </c>
      <c r="B33" s="109">
        <f t="shared" si="2"/>
        <v>0</v>
      </c>
      <c r="C33" s="109">
        <f t="shared" si="3"/>
        <v>0</v>
      </c>
      <c r="D33" s="109">
        <f t="shared" si="1"/>
        <v>0</v>
      </c>
      <c r="E33" s="109">
        <f t="shared" si="4"/>
        <v>0</v>
      </c>
      <c r="F33" s="162" t="str">
        <f>F32</f>
        <v>2 кв-л</v>
      </c>
    </row>
    <row r="34" spans="1:50" s="83" customFormat="1" ht="15.6" x14ac:dyDescent="0.3">
      <c r="A34" s="161">
        <v>7</v>
      </c>
      <c r="B34" s="109">
        <f t="shared" si="2"/>
        <v>0</v>
      </c>
      <c r="C34" s="109">
        <f t="shared" si="3"/>
        <v>0</v>
      </c>
      <c r="D34" s="109">
        <f t="shared" si="1"/>
        <v>0</v>
      </c>
      <c r="E34" s="109">
        <f t="shared" si="4"/>
        <v>0</v>
      </c>
      <c r="F34" s="162" t="str">
        <f>D151</f>
        <v>3 кв-л</v>
      </c>
    </row>
    <row r="35" spans="1:50" s="83" customFormat="1" ht="15.6" x14ac:dyDescent="0.3">
      <c r="A35" s="161">
        <v>8</v>
      </c>
      <c r="B35" s="109">
        <f t="shared" si="2"/>
        <v>0</v>
      </c>
      <c r="C35" s="109">
        <f t="shared" si="3"/>
        <v>0</v>
      </c>
      <c r="D35" s="109">
        <f t="shared" si="1"/>
        <v>0</v>
      </c>
      <c r="E35" s="109">
        <f t="shared" si="4"/>
        <v>0</v>
      </c>
      <c r="F35" s="162" t="str">
        <f>F34</f>
        <v>3 кв-л</v>
      </c>
    </row>
    <row r="36" spans="1:50" s="83" customFormat="1" ht="15.6" x14ac:dyDescent="0.3">
      <c r="A36" s="161">
        <v>9</v>
      </c>
      <c r="B36" s="109">
        <f t="shared" si="2"/>
        <v>0</v>
      </c>
      <c r="C36" s="109">
        <f t="shared" si="3"/>
        <v>0</v>
      </c>
      <c r="D36" s="109">
        <f t="shared" si="1"/>
        <v>0</v>
      </c>
      <c r="E36" s="109">
        <f t="shared" si="4"/>
        <v>0</v>
      </c>
      <c r="F36" s="162" t="str">
        <f>F35</f>
        <v>3 кв-л</v>
      </c>
      <c r="N36" s="83" t="s">
        <v>292</v>
      </c>
      <c r="O36" s="105">
        <v>1</v>
      </c>
      <c r="P36" s="105">
        <v>1</v>
      </c>
      <c r="Q36" s="105">
        <v>1</v>
      </c>
      <c r="R36" s="105">
        <v>1</v>
      </c>
      <c r="S36" s="105">
        <v>1</v>
      </c>
      <c r="T36" s="105">
        <v>1</v>
      </c>
      <c r="U36" s="105">
        <v>1</v>
      </c>
      <c r="V36" s="105">
        <v>1</v>
      </c>
      <c r="W36" s="105">
        <v>1</v>
      </c>
      <c r="X36" s="105">
        <v>1</v>
      </c>
      <c r="Y36" s="105">
        <v>1</v>
      </c>
      <c r="Z36" s="105">
        <v>1</v>
      </c>
      <c r="AA36" s="105">
        <v>2</v>
      </c>
      <c r="AB36" s="105">
        <v>2</v>
      </c>
      <c r="AC36" s="105">
        <v>2</v>
      </c>
      <c r="AD36" s="105">
        <v>2</v>
      </c>
      <c r="AE36" s="105">
        <v>2</v>
      </c>
      <c r="AF36" s="105">
        <v>2</v>
      </c>
      <c r="AG36" s="105">
        <v>2</v>
      </c>
      <c r="AH36" s="105">
        <v>2</v>
      </c>
      <c r="AI36" s="105">
        <v>2</v>
      </c>
      <c r="AJ36" s="105">
        <v>2</v>
      </c>
      <c r="AK36" s="105">
        <v>2</v>
      </c>
      <c r="AL36" s="105">
        <v>2</v>
      </c>
      <c r="AM36" s="105">
        <v>3</v>
      </c>
      <c r="AN36" s="105">
        <v>3</v>
      </c>
      <c r="AO36" s="105">
        <v>3</v>
      </c>
      <c r="AP36" s="105">
        <v>3</v>
      </c>
      <c r="AQ36" s="105">
        <v>3</v>
      </c>
      <c r="AR36" s="105">
        <v>3</v>
      </c>
      <c r="AS36" s="105">
        <v>3</v>
      </c>
      <c r="AT36" s="105">
        <v>3</v>
      </c>
      <c r="AU36" s="105">
        <v>3</v>
      </c>
      <c r="AV36" s="105">
        <v>3</v>
      </c>
      <c r="AW36" s="105">
        <v>3</v>
      </c>
      <c r="AX36" s="105">
        <v>3</v>
      </c>
    </row>
    <row r="37" spans="1:50" s="83" customFormat="1" ht="15.6" x14ac:dyDescent="0.3">
      <c r="A37" s="161">
        <v>10</v>
      </c>
      <c r="B37" s="109">
        <f t="shared" si="2"/>
        <v>0</v>
      </c>
      <c r="C37" s="109">
        <f t="shared" si="3"/>
        <v>0</v>
      </c>
      <c r="D37" s="109">
        <f t="shared" si="1"/>
        <v>0</v>
      </c>
      <c r="E37" s="109">
        <f t="shared" si="4"/>
        <v>0</v>
      </c>
      <c r="F37" s="162" t="str">
        <f>E151</f>
        <v>4 кв-л</v>
      </c>
      <c r="N37" s="83" t="s">
        <v>49</v>
      </c>
      <c r="O37" s="105">
        <v>1</v>
      </c>
      <c r="P37" s="105">
        <v>2</v>
      </c>
      <c r="Q37" s="105">
        <v>3</v>
      </c>
      <c r="R37" s="105">
        <v>4</v>
      </c>
      <c r="S37" s="105">
        <v>5</v>
      </c>
      <c r="T37" s="105">
        <v>6</v>
      </c>
      <c r="U37" s="105">
        <v>7</v>
      </c>
      <c r="V37" s="105">
        <v>8</v>
      </c>
      <c r="W37" s="105">
        <v>9</v>
      </c>
      <c r="X37" s="105">
        <v>10</v>
      </c>
      <c r="Y37" s="105">
        <v>11</v>
      </c>
      <c r="Z37" s="105">
        <v>12</v>
      </c>
      <c r="AA37" s="105">
        <v>1</v>
      </c>
      <c r="AB37" s="105">
        <v>2</v>
      </c>
      <c r="AC37" s="105">
        <v>3</v>
      </c>
      <c r="AD37" s="105">
        <v>4</v>
      </c>
      <c r="AE37" s="105">
        <v>5</v>
      </c>
      <c r="AF37" s="105">
        <v>6</v>
      </c>
      <c r="AG37" s="105">
        <v>7</v>
      </c>
      <c r="AH37" s="105">
        <v>8</v>
      </c>
      <c r="AI37" s="105">
        <v>9</v>
      </c>
      <c r="AJ37" s="105">
        <v>10</v>
      </c>
      <c r="AK37" s="105">
        <v>11</v>
      </c>
      <c r="AL37" s="105">
        <v>12</v>
      </c>
      <c r="AM37" s="105">
        <v>1</v>
      </c>
      <c r="AN37" s="105">
        <v>2</v>
      </c>
      <c r="AO37" s="105">
        <v>3</v>
      </c>
      <c r="AP37" s="105">
        <v>4</v>
      </c>
      <c r="AQ37" s="105">
        <v>5</v>
      </c>
      <c r="AR37" s="105">
        <v>6</v>
      </c>
      <c r="AS37" s="105">
        <v>7</v>
      </c>
      <c r="AT37" s="105">
        <v>8</v>
      </c>
      <c r="AU37" s="105">
        <v>9</v>
      </c>
      <c r="AV37" s="105">
        <v>10</v>
      </c>
      <c r="AW37" s="105">
        <v>11</v>
      </c>
      <c r="AX37" s="105">
        <v>12</v>
      </c>
    </row>
    <row r="38" spans="1:50" s="83" customFormat="1" ht="15.6" x14ac:dyDescent="0.3">
      <c r="A38" s="161">
        <v>11</v>
      </c>
      <c r="B38" s="109">
        <f t="shared" si="2"/>
        <v>0</v>
      </c>
      <c r="C38" s="109">
        <f t="shared" si="3"/>
        <v>0</v>
      </c>
      <c r="D38" s="109">
        <f t="shared" si="1"/>
        <v>0</v>
      </c>
      <c r="E38" s="109">
        <f>E37-B38</f>
        <v>0</v>
      </c>
      <c r="F38" s="162" t="str">
        <f>F37</f>
        <v>4 кв-л</v>
      </c>
      <c r="N38" s="82" t="s">
        <v>312</v>
      </c>
    </row>
    <row r="39" spans="1:50" s="83" customFormat="1" ht="16.2" thickBot="1" x14ac:dyDescent="0.35">
      <c r="A39" s="163">
        <v>12</v>
      </c>
      <c r="B39" s="164">
        <f t="shared" si="2"/>
        <v>0</v>
      </c>
      <c r="C39" s="164">
        <f t="shared" si="3"/>
        <v>0</v>
      </c>
      <c r="D39" s="164">
        <f t="shared" si="1"/>
        <v>0</v>
      </c>
      <c r="E39" s="164">
        <f>E38-B39</f>
        <v>0</v>
      </c>
      <c r="F39" s="165" t="str">
        <f>F38</f>
        <v>4 кв-л</v>
      </c>
      <c r="M39" s="91">
        <f>SUM(O39:AX39)</f>
        <v>0</v>
      </c>
      <c r="N39" s="184" t="str">
        <f t="shared" ref="N39:N48" si="5">N20</f>
        <v>1 кап.вложение</v>
      </c>
      <c r="O39" s="185">
        <f>IFERROR(IF(O$36&amp;O$37=$P20&amp;$O20,$Q20/($R20*12),0),0)</f>
        <v>0</v>
      </c>
      <c r="P39" s="186">
        <f>IFERROR(IF(O39=0,IF(P$36&amp;P$37=$P20&amp;$O20,1,0)*$Q20/($R20*12),IF(SUM(O39)&lt;$Q20,O39,0)),0)</f>
        <v>0</v>
      </c>
      <c r="Q39" s="186">
        <f>IFERROR(IF(P39=0,IF(Q$36&amp;Q$37=$P20&amp;$O20,1,0)*$Q20/($R20*12),IF(SUM($O39:P39)&lt;$Q20,P39,0)),0)</f>
        <v>0</v>
      </c>
      <c r="R39" s="186">
        <f>IFERROR(IF(Q39=0,IF(R$36&amp;R$37=$P20&amp;$O20,1,0)*$Q20/($R20*12),IF(SUM($O39:Q39)&lt;$Q20,Q39,0)),0)</f>
        <v>0</v>
      </c>
      <c r="S39" s="186">
        <f>IFERROR(IF(R39=0,IF(S$36&amp;S$37=$P20&amp;$O20,1,0)*$Q20/($R20*12),IF(SUM($O39:R39)&lt;$Q20,R39,0)),0)</f>
        <v>0</v>
      </c>
      <c r="T39" s="186">
        <f>IFERROR(IF(S39=0,IF(T$36&amp;T$37=$P20&amp;$O20,1,0)*$Q20/($R20*12),IF(SUM($O39:S39)&lt;$Q20,S39,0)),0)</f>
        <v>0</v>
      </c>
      <c r="U39" s="186">
        <f>IFERROR(IF(T39=0,IF(U$36&amp;U$37=$P20&amp;$O20,1,0)*$Q20/($R20*12),IF(SUM($O39:T39)&lt;$Q20,T39,0)),0)</f>
        <v>0</v>
      </c>
      <c r="V39" s="186">
        <f>IFERROR(IF(U39=0,IF(V$36&amp;V$37=$P20&amp;$O20,1,0)*$Q20/($R20*12),IF(SUM($O39:U39)&lt;$Q20,U39,0)),0)</f>
        <v>0</v>
      </c>
      <c r="W39" s="186">
        <f>IFERROR(IF(V39=0,IF(W$36&amp;W$37=$P20&amp;$O20,1,0)*$Q20/($R20*12),IF(SUM($O39:V39)&lt;$Q20,V39,0)),0)</f>
        <v>0</v>
      </c>
      <c r="X39" s="186">
        <f>IFERROR(IF(W39=0,IF(X$36&amp;X$37=$P20&amp;$O20,1,0)*$Q20/($R20*12),IF(SUM($O39:W39)&lt;$Q20,W39,0)),0)</f>
        <v>0</v>
      </c>
      <c r="Y39" s="186">
        <f>IFERROR(IF(X39=0,IF(Y$36&amp;Y$37=$P20&amp;$O20,1,0)*$Q20/($R20*12),IF(SUM($O39:X39)&lt;$Q20,X39,0)),0)</f>
        <v>0</v>
      </c>
      <c r="Z39" s="186">
        <f>IFERROR(IF(Y39=0,IF(Z$36&amp;Z$37=$P20&amp;$O20,1,0)*$Q20/($R20*12),IF(SUM($O39:Y39)&lt;$Q20,Y39,0)),0)</f>
        <v>0</v>
      </c>
      <c r="AA39" s="186">
        <f>IFERROR(IF(Z39=0,IF(AA$36&amp;AA$37=$P20&amp;$O20,1,0)*$Q20/($R20*12),IF(SUM($O39:Z39)&lt;$Q20,Z39,0)),0)</f>
        <v>0</v>
      </c>
      <c r="AB39" s="186">
        <f>IFERROR(IF(AA39=0,IF(AB$36&amp;AB$37=$P20&amp;$O20,1,0)*$Q20/($R20*12),IF(SUM($O39:AA39)&lt;$Q20,AA39,0)),0)</f>
        <v>0</v>
      </c>
      <c r="AC39" s="186">
        <f>IFERROR(IF(AB39=0,IF(AC$36&amp;AC$37=$P20&amp;$O20,1,0)*$Q20/($R20*12),IF(SUM($O39:AB39)&lt;$Q20,AB39,0)),0)</f>
        <v>0</v>
      </c>
      <c r="AD39" s="186">
        <f>IFERROR(IF(AC39=0,IF(AD$36&amp;AD$37=$P20&amp;$O20,1,0)*$Q20/($R20*12),IF(SUM($O39:AC39)&lt;$Q20,AC39,0)),0)</f>
        <v>0</v>
      </c>
      <c r="AE39" s="186">
        <f>IFERROR(IF(AD39=0,IF(AE$36&amp;AE$37=$P20&amp;$O20,1,0)*$Q20/($R20*12),IF(SUM($O39:AD39)&lt;$Q20,AD39,0)),0)</f>
        <v>0</v>
      </c>
      <c r="AF39" s="186">
        <f>IFERROR(IF(AE39=0,IF(AF$36&amp;AF$37=$P20&amp;$O20,1,0)*$Q20/($R20*12),IF(SUM($O39:AE39)&lt;$Q20,AE39,0)),0)</f>
        <v>0</v>
      </c>
      <c r="AG39" s="186">
        <f>IFERROR(IF(AF39=0,IF(AG$36&amp;AG$37=$P20&amp;$O20,1,0)*$Q20/($R20*12),IF(SUM($O39:AF39)&lt;$Q20,AF39,0)),0)</f>
        <v>0</v>
      </c>
      <c r="AH39" s="186">
        <f>IFERROR(IF(AG39=0,IF(AH$36&amp;AH$37=$P20&amp;$O20,1,0)*$Q20/($R20*12),IF(SUM($O39:AG39)&lt;$Q20,AG39,0)),0)</f>
        <v>0</v>
      </c>
      <c r="AI39" s="186">
        <f>IFERROR(IF(AH39=0,IF(AI$36&amp;AI$37=$P20&amp;$O20,1,0)*$Q20/($R20*12),IF(SUM($O39:AH39)&lt;$Q20,AH39,0)),0)</f>
        <v>0</v>
      </c>
      <c r="AJ39" s="186">
        <f>IFERROR(IF(AI39=0,IF(AJ$36&amp;AJ$37=$P20&amp;$O20,1,0)*$Q20/($R20*12),IF(SUM($O39:AI39)&lt;$Q20,AI39,0)),0)</f>
        <v>0</v>
      </c>
      <c r="AK39" s="186">
        <f>IFERROR(IF(AJ39=0,IF(AK$36&amp;AK$37=$P20&amp;$O20,1,0)*$Q20/($R20*12),IF(SUM($O39:AJ39)&lt;$Q20,AJ39,0)),0)</f>
        <v>0</v>
      </c>
      <c r="AL39" s="186">
        <f>IFERROR(IF(AK39=0,IF(AL$36&amp;AL$37=$P20&amp;$O20,1,0)*$Q20/($R20*12),IF(SUM($O39:AK39)&lt;$Q20,AK39,0)),0)</f>
        <v>0</v>
      </c>
      <c r="AM39" s="186">
        <f>IFERROR(IF(AL39=0,IF(AM$36&amp;AM$37=$P20&amp;$O20,1,0)*$Q20/($R20*12),IF(SUM($O39:AL39)&lt;$Q20,AL39,0)),0)</f>
        <v>0</v>
      </c>
      <c r="AN39" s="186">
        <f>IFERROR(IF(AM39=0,IF(AN$36&amp;AN$37=$P20&amp;$O20,1,0)*$Q20/($R20*12),IF(SUM($O39:AM39)&lt;$Q20,AM39,0)),0)</f>
        <v>0</v>
      </c>
      <c r="AO39" s="186">
        <f>IFERROR(IF(AN39=0,IF(AO$36&amp;AO$37=$P20&amp;$O20,1,0)*$Q20/($R20*12),IF(SUM($O39:AN39)&lt;$Q20,AN39,0)),0)</f>
        <v>0</v>
      </c>
      <c r="AP39" s="186">
        <f>IFERROR(IF(AO39=0,IF(AP$36&amp;AP$37=$P20&amp;$O20,1,0)*$Q20/($R20*12),IF(SUM($O39:AO39)&lt;$Q20,AO39,0)),0)</f>
        <v>0</v>
      </c>
      <c r="AQ39" s="186">
        <f>IFERROR(IF(AP39=0,IF(AQ$36&amp;AQ$37=$P20&amp;$O20,1,0)*$Q20/($R20*12),IF(SUM($O39:AP39)&lt;$Q20,AP39,0)),0)</f>
        <v>0</v>
      </c>
      <c r="AR39" s="186">
        <f>IFERROR(IF(AQ39=0,IF(AR$36&amp;AR$37=$P20&amp;$O20,1,0)*$Q20/($R20*12),IF(SUM($O39:AQ39)&lt;$Q20,AQ39,0)),0)</f>
        <v>0</v>
      </c>
      <c r="AS39" s="186">
        <f>IFERROR(IF(AR39=0,IF(AS$36&amp;AS$37=$P20&amp;$O20,1,0)*$Q20/($R20*12),IF(SUM($O39:AR39)&lt;$Q20,AR39,0)),0)</f>
        <v>0</v>
      </c>
      <c r="AT39" s="186">
        <f>IFERROR(IF(AS39=0,IF(AT$36&amp;AT$37=$P20&amp;$O20,1,0)*$Q20/($R20*12),IF(SUM($O39:AS39)&lt;$Q20,AS39,0)),0)</f>
        <v>0</v>
      </c>
      <c r="AU39" s="186">
        <f>IFERROR(IF(AT39=0,IF(AU$36&amp;AU$37=$P20&amp;$O20,1,0)*$Q20/($R20*12),IF(SUM($O39:AT39)&lt;$Q20,AT39,0)),0)</f>
        <v>0</v>
      </c>
      <c r="AV39" s="186">
        <f>IFERROR(IF(AU39=0,IF(AV$36&amp;AV$37=$P20&amp;$O20,1,0)*$Q20/($R20*12),IF(SUM($O39:AU39)&lt;$Q20,AU39,0)),0)</f>
        <v>0</v>
      </c>
      <c r="AW39" s="186">
        <f>IFERROR(IF(AV39=0,IF(AW$36&amp;AW$37=$P20&amp;$O20,1,0)*$Q20/($R20*12),IF(SUM($O39:AV39)&lt;$Q20,AV39,0)),0)</f>
        <v>0</v>
      </c>
      <c r="AX39" s="186">
        <f>IFERROR(IF(AW39=0,IF(AX$36&amp;AX$37=$P20&amp;$O20,1,0)*$Q20/($R20*12),IF(SUM($O39:AW39)&lt;$Q20,AW39,0)),0)</f>
        <v>0</v>
      </c>
    </row>
    <row r="40" spans="1:50" s="83" customFormat="1" ht="15.6" x14ac:dyDescent="0.3">
      <c r="A40" s="158">
        <v>13</v>
      </c>
      <c r="B40" s="159">
        <f t="shared" si="2"/>
        <v>0</v>
      </c>
      <c r="C40" s="159">
        <f t="shared" si="3"/>
        <v>0</v>
      </c>
      <c r="D40" s="159">
        <f t="shared" si="1"/>
        <v>0</v>
      </c>
      <c r="E40" s="159">
        <f t="shared" ref="E40:E50" si="6">E39-B40</f>
        <v>0</v>
      </c>
      <c r="F40" s="160" t="str">
        <f>F28</f>
        <v>1 кв-л</v>
      </c>
      <c r="M40" s="91">
        <f t="shared" ref="M40:M48" si="7">SUM(O40:AX40)</f>
        <v>0</v>
      </c>
      <c r="N40" s="184" t="str">
        <f t="shared" si="5"/>
        <v>2 кап.вложение</v>
      </c>
      <c r="O40" s="185">
        <f t="shared" ref="O40:O47" si="8">IF(O$36&amp;O$37=$P21&amp;$O21,$Q21/($R21*12),0)</f>
        <v>0</v>
      </c>
      <c r="P40" s="186">
        <f t="shared" ref="P40:P48" si="9">IFERROR(IF(O40=0,IF(P$36&amp;P$37=$P21&amp;$O21,1,0)*$Q21/($R21*12),IF(SUM(O40)&lt;$Q21,O40,0)),0)</f>
        <v>0</v>
      </c>
      <c r="Q40" s="186">
        <f>IFERROR(IF(P40=0,IF(Q$36&amp;Q$37=$P21&amp;$O21,1,0)*$Q21/($R21*12),IF(SUM($O40:P40)&lt;$Q21,P40,0)),0)</f>
        <v>0</v>
      </c>
      <c r="R40" s="186">
        <f>IFERROR(IF(Q40=0,IF(R$36&amp;R$37=$P21&amp;$O21,1,0)*$Q21/($R21*12),IF(SUM($O40:Q40)&lt;$Q21,Q40,0)),0)</f>
        <v>0</v>
      </c>
      <c r="S40" s="186">
        <f>IFERROR(IF(R40=0,IF(S$36&amp;S$37=$P21&amp;$O21,1,0)*$Q21/($R21*12),IF(SUM($O40:R40)&lt;$Q21,R40,0)),0)</f>
        <v>0</v>
      </c>
      <c r="T40" s="186">
        <f>IFERROR(IF(S40=0,IF(T$36&amp;T$37=$P21&amp;$O21,1,0)*$Q21/($R21*12),IF(SUM($O40:S40)&lt;$Q21,S40,0)),0)</f>
        <v>0</v>
      </c>
      <c r="U40" s="186">
        <f>IFERROR(IF(T40=0,IF(U$36&amp;U$37=$P21&amp;$O21,1,0)*$Q21/($R21*12),IF(SUM($O40:T40)&lt;$Q21,T40,0)),0)</f>
        <v>0</v>
      </c>
      <c r="V40" s="186">
        <f>IFERROR(IF(U40=0,IF(V$36&amp;V$37=$P21&amp;$O21,1,0)*$Q21/($R21*12),IF(SUM($O40:U40)&lt;$Q21,U40,0)),0)</f>
        <v>0</v>
      </c>
      <c r="W40" s="186">
        <f>IFERROR(IF(V40=0,IF(W$36&amp;W$37=$P21&amp;$O21,1,0)*$Q21/($R21*12),IF(SUM($O40:V40)&lt;$Q21,V40,0)),0)</f>
        <v>0</v>
      </c>
      <c r="X40" s="186">
        <f>IFERROR(IF(W40=0,IF(X$36&amp;X$37=$P21&amp;$O21,1,0)*$Q21/($R21*12),IF(SUM($O40:W40)&lt;$Q21,W40,0)),0)</f>
        <v>0</v>
      </c>
      <c r="Y40" s="186">
        <f>IFERROR(IF(X40=0,IF(Y$36&amp;Y$37=$P21&amp;$O21,1,0)*$Q21/($R21*12),IF(SUM($O40:X40)&lt;$Q21,X40,0)),0)</f>
        <v>0</v>
      </c>
      <c r="Z40" s="186">
        <f>IFERROR(IF(Y40=0,IF(Z$36&amp;Z$37=$P21&amp;$O21,1,0)*$Q21/($R21*12),IF(SUM($O40:Y40)&lt;$Q21,Y40,0)),0)</f>
        <v>0</v>
      </c>
      <c r="AA40" s="186">
        <f>IFERROR(IF(Z40=0,IF(AA$36&amp;AA$37=$P21&amp;$O21,1,0)*$Q21/($R21*12),IF(SUM($O40:Z40)&lt;$Q21,Z40,0)),0)</f>
        <v>0</v>
      </c>
      <c r="AB40" s="186">
        <f>IFERROR(IF(AA40=0,IF(AB$36&amp;AB$37=$P21&amp;$O21,1,0)*$Q21/($R21*12),IF(SUM($O40:AA40)&lt;$Q21,AA40,0)),0)</f>
        <v>0</v>
      </c>
      <c r="AC40" s="186">
        <f>IFERROR(IF(AB40=0,IF(AC$36&amp;AC$37=$P21&amp;$O21,1,0)*$Q21/($R21*12),IF(SUM($O40:AB40)&lt;$Q21,AB40,0)),0)</f>
        <v>0</v>
      </c>
      <c r="AD40" s="186">
        <f>IFERROR(IF(AC40=0,IF(AD$36&amp;AD$37=$P21&amp;$O21,1,0)*$Q21/($R21*12),IF(SUM($O40:AC40)&lt;$Q21,AC40,0)),0)</f>
        <v>0</v>
      </c>
      <c r="AE40" s="186">
        <f>IFERROR(IF(AD40=0,IF(AE$36&amp;AE$37=$P21&amp;$O21,1,0)*$Q21/($R21*12),IF(SUM($O40:AD40)&lt;$Q21,AD40,0)),0)</f>
        <v>0</v>
      </c>
      <c r="AF40" s="186">
        <f>IFERROR(IF(AE40=0,IF(AF$36&amp;AF$37=$P21&amp;$O21,1,0)*$Q21/($R21*12),IF(SUM($O40:AE40)&lt;$Q21,AE40,0)),0)</f>
        <v>0</v>
      </c>
      <c r="AG40" s="186">
        <f>IFERROR(IF(AF40=0,IF(AG$36&amp;AG$37=$P21&amp;$O21,1,0)*$Q21/($R21*12),IF(SUM($O40:AF40)&lt;$Q21,AF40,0)),0)</f>
        <v>0</v>
      </c>
      <c r="AH40" s="186">
        <f>IFERROR(IF(AG40=0,IF(AH$36&amp;AH$37=$P21&amp;$O21,1,0)*$Q21/($R21*12),IF(SUM($O40:AG40)&lt;$Q21,AG40,0)),0)</f>
        <v>0</v>
      </c>
      <c r="AI40" s="186">
        <f>IFERROR(IF(AH40=0,IF(AI$36&amp;AI$37=$P21&amp;$O21,1,0)*$Q21/($R21*12),IF(SUM($O40:AH40)&lt;$Q21,AH40,0)),0)</f>
        <v>0</v>
      </c>
      <c r="AJ40" s="186">
        <f>IFERROR(IF(AI40=0,IF(AJ$36&amp;AJ$37=$P21&amp;$O21,1,0)*$Q21/($R21*12),IF(SUM($O40:AI40)&lt;$Q21,AI40,0)),0)</f>
        <v>0</v>
      </c>
      <c r="AK40" s="186">
        <f>IFERROR(IF(AJ40=0,IF(AK$36&amp;AK$37=$P21&amp;$O21,1,0)*$Q21/($R21*12),IF(SUM($O40:AJ40)&lt;$Q21,AJ40,0)),0)</f>
        <v>0</v>
      </c>
      <c r="AL40" s="186">
        <f>IFERROR(IF(AK40=0,IF(AL$36&amp;AL$37=$P21&amp;$O21,1,0)*$Q21/($R21*12),IF(SUM($O40:AK40)&lt;$Q21,AK40,0)),0)</f>
        <v>0</v>
      </c>
      <c r="AM40" s="186">
        <f>IFERROR(IF(AL40=0,IF(AM$36&amp;AM$37=$P21&amp;$O21,1,0)*$Q21/($R21*12),IF(SUM($O40:AL40)&lt;$Q21,AL40,0)),0)</f>
        <v>0</v>
      </c>
      <c r="AN40" s="186">
        <f>IFERROR(IF(AM40=0,IF(AN$36&amp;AN$37=$P21&amp;$O21,1,0)*$Q21/($R21*12),IF(SUM($O40:AM40)&lt;$Q21,AM40,0)),0)</f>
        <v>0</v>
      </c>
      <c r="AO40" s="186">
        <f>IFERROR(IF(AN40=0,IF(AO$36&amp;AO$37=$P21&amp;$O21,1,0)*$Q21/($R21*12),IF(SUM($O40:AN40)&lt;$Q21,AN40,0)),0)</f>
        <v>0</v>
      </c>
      <c r="AP40" s="186">
        <f>IFERROR(IF(AO40=0,IF(AP$36&amp;AP$37=$P21&amp;$O21,1,0)*$Q21/($R21*12),IF(SUM($O40:AO40)&lt;$Q21,AO40,0)),0)</f>
        <v>0</v>
      </c>
      <c r="AQ40" s="186">
        <f>IFERROR(IF(AP40=0,IF(AQ$36&amp;AQ$37=$P21&amp;$O21,1,0)*$Q21/($R21*12),IF(SUM($O40:AP40)&lt;$Q21,AP40,0)),0)</f>
        <v>0</v>
      </c>
      <c r="AR40" s="186">
        <f>IFERROR(IF(AQ40=0,IF(AR$36&amp;AR$37=$P21&amp;$O21,1,0)*$Q21/($R21*12),IF(SUM($O40:AQ40)&lt;$Q21,AQ40,0)),0)</f>
        <v>0</v>
      </c>
      <c r="AS40" s="186">
        <f>IFERROR(IF(AR40=0,IF(AS$36&amp;AS$37=$P21&amp;$O21,1,0)*$Q21/($R21*12),IF(SUM($O40:AR40)&lt;$Q21,AR40,0)),0)</f>
        <v>0</v>
      </c>
      <c r="AT40" s="186">
        <f>IFERROR(IF(AS40=0,IF(AT$36&amp;AT$37=$P21&amp;$O21,1,0)*$Q21/($R21*12),IF(SUM($O40:AS40)&lt;$Q21,AS40,0)),0)</f>
        <v>0</v>
      </c>
      <c r="AU40" s="186">
        <f>IFERROR(IF(AT40=0,IF(AU$36&amp;AU$37=$P21&amp;$O21,1,0)*$Q21/($R21*12),IF(SUM($O40:AT40)&lt;$Q21,AT40,0)),0)</f>
        <v>0</v>
      </c>
      <c r="AV40" s="186">
        <f>IFERROR(IF(AU40=0,IF(AV$36&amp;AV$37=$P21&amp;$O21,1,0)*$Q21/($R21*12),IF(SUM($O40:AU40)&lt;$Q21,AU40,0)),0)</f>
        <v>0</v>
      </c>
      <c r="AW40" s="186">
        <f>IFERROR(IF(AV40=0,IF(AW$36&amp;AW$37=$P21&amp;$O21,1,0)*$Q21/($R21*12),IF(SUM($O40:AV40)&lt;$Q21,AV40,0)),0)</f>
        <v>0</v>
      </c>
      <c r="AX40" s="186">
        <f>IFERROR(IF(AW40=0,IF(AX$36&amp;AX$37=$P21&amp;$O21,1,0)*$Q21/($R21*12),IF(SUM($O40:AW40)&lt;$Q21,AW40,0)),0)</f>
        <v>0</v>
      </c>
    </row>
    <row r="41" spans="1:50" s="83" customFormat="1" ht="15.6" x14ac:dyDescent="0.3">
      <c r="A41" s="161">
        <v>14</v>
      </c>
      <c r="B41" s="109">
        <f t="shared" si="2"/>
        <v>0</v>
      </c>
      <c r="C41" s="109">
        <f t="shared" si="3"/>
        <v>0</v>
      </c>
      <c r="D41" s="109">
        <f t="shared" si="1"/>
        <v>0</v>
      </c>
      <c r="E41" s="109">
        <f t="shared" si="6"/>
        <v>0</v>
      </c>
      <c r="F41" s="162" t="str">
        <f t="shared" ref="F41:F63" si="10">F29</f>
        <v>1 кв-л</v>
      </c>
      <c r="M41" s="91">
        <f t="shared" si="7"/>
        <v>0</v>
      </c>
      <c r="N41" s="184" t="str">
        <f t="shared" si="5"/>
        <v>3 кап.вложение</v>
      </c>
      <c r="O41" s="185">
        <f t="shared" si="8"/>
        <v>0</v>
      </c>
      <c r="P41" s="186">
        <f t="shared" si="9"/>
        <v>0</v>
      </c>
      <c r="Q41" s="186">
        <f>IFERROR(IF(P41=0,IF(Q$36&amp;Q$37=$P22&amp;$O22,1,0)*$Q22/($R22*12),IF(SUM($O41:P41)&lt;$Q22,P41,0)),0)</f>
        <v>0</v>
      </c>
      <c r="R41" s="186">
        <f>IFERROR(IF(Q41=0,IF(R$36&amp;R$37=$P22&amp;$O22,1,0)*$Q22/($R22*12),IF(SUM($O41:Q41)&lt;$Q22,Q41,0)),0)</f>
        <v>0</v>
      </c>
      <c r="S41" s="186">
        <f>IFERROR(IF(R41=0,IF(S$36&amp;S$37=$P22&amp;$O22,1,0)*$Q22/($R22*12),IF(SUM($O41:R41)&lt;$Q22,R41,0)),0)</f>
        <v>0</v>
      </c>
      <c r="T41" s="186">
        <f>IFERROR(IF(S41=0,IF(T$36&amp;T$37=$P22&amp;$O22,1,0)*$Q22/($R22*12),IF(SUM($O41:S41)&lt;$Q22,S41,0)),0)</f>
        <v>0</v>
      </c>
      <c r="U41" s="186">
        <f>IFERROR(IF(T41=0,IF(U$36&amp;U$37=$P22&amp;$O22,1,0)*$Q22/($R22*12),IF(SUM($O41:T41)&lt;$Q22,T41,0)),0)</f>
        <v>0</v>
      </c>
      <c r="V41" s="186">
        <f>IFERROR(IF(U41=0,IF(V$36&amp;V$37=$P22&amp;$O22,1,0)*$Q22/($R22*12),IF(SUM($O41:U41)&lt;$Q22,U41,0)),0)</f>
        <v>0</v>
      </c>
      <c r="W41" s="186">
        <f>IFERROR(IF(V41=0,IF(W$36&amp;W$37=$P22&amp;$O22,1,0)*$Q22/($R22*12),IF(SUM($O41:V41)&lt;$Q22,V41,0)),0)</f>
        <v>0</v>
      </c>
      <c r="X41" s="186">
        <f>IFERROR(IF(W41=0,IF(X$36&amp;X$37=$P22&amp;$O22,1,0)*$Q22/($R22*12),IF(SUM($O41:W41)&lt;$Q22,W41,0)),0)</f>
        <v>0</v>
      </c>
      <c r="Y41" s="186">
        <f>IFERROR(IF(X41=0,IF(Y$36&amp;Y$37=$P22&amp;$O22,1,0)*$Q22/($R22*12),IF(SUM($O41:X41)&lt;$Q22,X41,0)),0)</f>
        <v>0</v>
      </c>
      <c r="Z41" s="186">
        <f>IFERROR(IF(Y41=0,IF(Z$36&amp;Z$37=$P22&amp;$O22,1,0)*$Q22/($R22*12),IF(SUM($O41:Y41)&lt;$Q22,Y41,0)),0)</f>
        <v>0</v>
      </c>
      <c r="AA41" s="186">
        <f>IFERROR(IF(Z41=0,IF(AA$36&amp;AA$37=$P22&amp;$O22,1,0)*$Q22/($R22*12),IF(SUM($O41:Z41)&lt;$Q22,Z41,0)),0)</f>
        <v>0</v>
      </c>
      <c r="AB41" s="186">
        <f>IFERROR(IF(AA41=0,IF(AB$36&amp;AB$37=$P22&amp;$O22,1,0)*$Q22/($R22*12),IF(SUM($O41:AA41)&lt;$Q22,AA41,0)),0)</f>
        <v>0</v>
      </c>
      <c r="AC41" s="186">
        <f>IFERROR(IF(AB41=0,IF(AC$36&amp;AC$37=$P22&amp;$O22,1,0)*$Q22/($R22*12),IF(SUM($O41:AB41)&lt;$Q22,AB41,0)),0)</f>
        <v>0</v>
      </c>
      <c r="AD41" s="186">
        <f>IFERROR(IF(AC41=0,IF(AD$36&amp;AD$37=$P22&amp;$O22,1,0)*$Q22/($R22*12),IF(SUM($O41:AC41)&lt;$Q22,AC41,0)),0)</f>
        <v>0</v>
      </c>
      <c r="AE41" s="186">
        <f>IFERROR(IF(AD41=0,IF(AE$36&amp;AE$37=$P22&amp;$O22,1,0)*$Q22/($R22*12),IF(SUM($O41:AD41)&lt;$Q22,AD41,0)),0)</f>
        <v>0</v>
      </c>
      <c r="AF41" s="186">
        <f>IFERROR(IF(AE41=0,IF(AF$36&amp;AF$37=$P22&amp;$O22,1,0)*$Q22/($R22*12),IF(SUM($O41:AE41)&lt;$Q22,AE41,0)),0)</f>
        <v>0</v>
      </c>
      <c r="AG41" s="186">
        <f>IFERROR(IF(AF41=0,IF(AG$36&amp;AG$37=$P22&amp;$O22,1,0)*$Q22/($R22*12),IF(SUM($O41:AF41)&lt;$Q22,AF41,0)),0)</f>
        <v>0</v>
      </c>
      <c r="AH41" s="186">
        <f>IFERROR(IF(AG41=0,IF(AH$36&amp;AH$37=$P22&amp;$O22,1,0)*$Q22/($R22*12),IF(SUM($O41:AG41)&lt;$Q22,AG41,0)),0)</f>
        <v>0</v>
      </c>
      <c r="AI41" s="186">
        <f>IFERROR(IF(AH41=0,IF(AI$36&amp;AI$37=$P22&amp;$O22,1,0)*$Q22/($R22*12),IF(SUM($O41:AH41)&lt;$Q22,AH41,0)),0)</f>
        <v>0</v>
      </c>
      <c r="AJ41" s="186">
        <f>IFERROR(IF(AI41=0,IF(AJ$36&amp;AJ$37=$P22&amp;$O22,1,0)*$Q22/($R22*12),IF(SUM($O41:AI41)&lt;$Q22,AI41,0)),0)</f>
        <v>0</v>
      </c>
      <c r="AK41" s="186">
        <f>IFERROR(IF(AJ41=0,IF(AK$36&amp;AK$37=$P22&amp;$O22,1,0)*$Q22/($R22*12),IF(SUM($O41:AJ41)&lt;$Q22,AJ41,0)),0)</f>
        <v>0</v>
      </c>
      <c r="AL41" s="186">
        <f>IFERROR(IF(AK41=0,IF(AL$36&amp;AL$37=$P22&amp;$O22,1,0)*$Q22/($R22*12),IF(SUM($O41:AK41)&lt;$Q22,AK41,0)),0)</f>
        <v>0</v>
      </c>
      <c r="AM41" s="186">
        <f>IFERROR(IF(AL41=0,IF(AM$36&amp;AM$37=$P22&amp;$O22,1,0)*$Q22/($R22*12),IF(SUM($O41:AL41)&lt;$Q22,AL41,0)),0)</f>
        <v>0</v>
      </c>
      <c r="AN41" s="186">
        <f>IFERROR(IF(AM41=0,IF(AN$36&amp;AN$37=$P22&amp;$O22,1,0)*$Q22/($R22*12),IF(SUM($O41:AM41)&lt;$Q22,AM41,0)),0)</f>
        <v>0</v>
      </c>
      <c r="AO41" s="186">
        <f>IFERROR(IF(AN41=0,IF(AO$36&amp;AO$37=$P22&amp;$O22,1,0)*$Q22/($R22*12),IF(SUM($O41:AN41)&lt;$Q22,AN41,0)),0)</f>
        <v>0</v>
      </c>
      <c r="AP41" s="186">
        <f>IFERROR(IF(AO41=0,IF(AP$36&amp;AP$37=$P22&amp;$O22,1,0)*$Q22/($R22*12),IF(SUM($O41:AO41)&lt;$Q22,AO41,0)),0)</f>
        <v>0</v>
      </c>
      <c r="AQ41" s="186">
        <f>IFERROR(IF(AP41=0,IF(AQ$36&amp;AQ$37=$P22&amp;$O22,1,0)*$Q22/($R22*12),IF(SUM($O41:AP41)&lt;$Q22,AP41,0)),0)</f>
        <v>0</v>
      </c>
      <c r="AR41" s="186">
        <f>IFERROR(IF(AQ41=0,IF(AR$36&amp;AR$37=$P22&amp;$O22,1,0)*$Q22/($R22*12),IF(SUM($O41:AQ41)&lt;$Q22,AQ41,0)),0)</f>
        <v>0</v>
      </c>
      <c r="AS41" s="186">
        <f>IFERROR(IF(AR41=0,IF(AS$36&amp;AS$37=$P22&amp;$O22,1,0)*$Q22/($R22*12),IF(SUM($O41:AR41)&lt;$Q22,AR41,0)),0)</f>
        <v>0</v>
      </c>
      <c r="AT41" s="186">
        <f>IFERROR(IF(AS41=0,IF(AT$36&amp;AT$37=$P22&amp;$O22,1,0)*$Q22/($R22*12),IF(SUM($O41:AS41)&lt;$Q22,AS41,0)),0)</f>
        <v>0</v>
      </c>
      <c r="AU41" s="186">
        <f>IFERROR(IF(AT41=0,IF(AU$36&amp;AU$37=$P22&amp;$O22,1,0)*$Q22/($R22*12),IF(SUM($O41:AT41)&lt;$Q22,AT41,0)),0)</f>
        <v>0</v>
      </c>
      <c r="AV41" s="186">
        <f>IFERROR(IF(AU41=0,IF(AV$36&amp;AV$37=$P22&amp;$O22,1,0)*$Q22/($R22*12),IF(SUM($O41:AU41)&lt;$Q22,AU41,0)),0)</f>
        <v>0</v>
      </c>
      <c r="AW41" s="186">
        <f>IFERROR(IF(AV41=0,IF(AW$36&amp;AW$37=$P22&amp;$O22,1,0)*$Q22/($R22*12),IF(SUM($O41:AV41)&lt;$Q22,AV41,0)),0)</f>
        <v>0</v>
      </c>
      <c r="AX41" s="186">
        <f>IFERROR(IF(AW41=0,IF(AX$36&amp;AX$37=$P22&amp;$O22,1,0)*$Q22/($R22*12),IF(SUM($O41:AW41)&lt;$Q22,AW41,0)),0)</f>
        <v>0</v>
      </c>
    </row>
    <row r="42" spans="1:50" s="83" customFormat="1" ht="15.6" x14ac:dyDescent="0.3">
      <c r="A42" s="161">
        <v>15</v>
      </c>
      <c r="B42" s="109">
        <f t="shared" si="2"/>
        <v>0</v>
      </c>
      <c r="C42" s="109">
        <f t="shared" si="3"/>
        <v>0</v>
      </c>
      <c r="D42" s="109">
        <f t="shared" si="1"/>
        <v>0</v>
      </c>
      <c r="E42" s="109">
        <f t="shared" si="6"/>
        <v>0</v>
      </c>
      <c r="F42" s="162" t="str">
        <f t="shared" si="10"/>
        <v>1 кв-л</v>
      </c>
      <c r="M42" s="91">
        <f t="shared" si="7"/>
        <v>0</v>
      </c>
      <c r="N42" s="184" t="str">
        <f t="shared" si="5"/>
        <v>4 кап.вложение</v>
      </c>
      <c r="O42" s="185">
        <f t="shared" si="8"/>
        <v>0</v>
      </c>
      <c r="P42" s="186">
        <f t="shared" si="9"/>
        <v>0</v>
      </c>
      <c r="Q42" s="186">
        <f>IFERROR(IF(P42=0,IF(Q$36&amp;Q$37=$P23&amp;$O23,1,0)*$Q23/($R23*12),IF(SUM($O42:P42)&lt;$Q23,P42,0)),0)</f>
        <v>0</v>
      </c>
      <c r="R42" s="186">
        <f>IFERROR(IF(Q42=0,IF(R$36&amp;R$37=$P23&amp;$O23,1,0)*$Q23/($R23*12),IF(SUM($O42:Q42)&lt;$Q23,Q42,0)),0)</f>
        <v>0</v>
      </c>
      <c r="S42" s="186">
        <f>IFERROR(IF(R42=0,IF(S$36&amp;S$37=$P23&amp;$O23,1,0)*$Q23/($R23*12),IF(SUM($O42:R42)&lt;$Q23,R42,0)),0)</f>
        <v>0</v>
      </c>
      <c r="T42" s="186">
        <f>IFERROR(IF(S42=0,IF(T$36&amp;T$37=$P23&amp;$O23,1,0)*$Q23/($R23*12),IF(SUM($O42:S42)&lt;$Q23,S42,0)),0)</f>
        <v>0</v>
      </c>
      <c r="U42" s="186">
        <f>IFERROR(IF(T42=0,IF(U$36&amp;U$37=$P23&amp;$O23,1,0)*$Q23/($R23*12),IF(SUM($O42:T42)&lt;$Q23,T42,0)),0)</f>
        <v>0</v>
      </c>
      <c r="V42" s="186">
        <f>IFERROR(IF(U42=0,IF(V$36&amp;V$37=$P23&amp;$O23,1,0)*$Q23/($R23*12),IF(SUM($O42:U42)&lt;$Q23,U42,0)),0)</f>
        <v>0</v>
      </c>
      <c r="W42" s="186">
        <f>IFERROR(IF(V42=0,IF(W$36&amp;W$37=$P23&amp;$O23,1,0)*$Q23/($R23*12),IF(SUM($O42:V42)&lt;$Q23,V42,0)),0)</f>
        <v>0</v>
      </c>
      <c r="X42" s="186">
        <f>IFERROR(IF(W42=0,IF(X$36&amp;X$37=$P23&amp;$O23,1,0)*$Q23/($R23*12),IF(SUM($O42:W42)&lt;$Q23,W42,0)),0)</f>
        <v>0</v>
      </c>
      <c r="Y42" s="186">
        <f>IFERROR(IF(X42=0,IF(Y$36&amp;Y$37=$P23&amp;$O23,1,0)*$Q23/($R23*12),IF(SUM($O42:X42)&lt;$Q23,X42,0)),0)</f>
        <v>0</v>
      </c>
      <c r="Z42" s="186">
        <f>IFERROR(IF(Y42=0,IF(Z$36&amp;Z$37=$P23&amp;$O23,1,0)*$Q23/($R23*12),IF(SUM($O42:Y42)&lt;$Q23,Y42,0)),0)</f>
        <v>0</v>
      </c>
      <c r="AA42" s="186">
        <f>IFERROR(IF(Z42=0,IF(AA$36&amp;AA$37=$P23&amp;$O23,1,0)*$Q23/($R23*12),IF(SUM($O42:Z42)&lt;$Q23,Z42,0)),0)</f>
        <v>0</v>
      </c>
      <c r="AB42" s="186">
        <f>IFERROR(IF(AA42=0,IF(AB$36&amp;AB$37=$P23&amp;$O23,1,0)*$Q23/($R23*12),IF(SUM($O42:AA42)&lt;$Q23,AA42,0)),0)</f>
        <v>0</v>
      </c>
      <c r="AC42" s="186">
        <f>IFERROR(IF(AB42=0,IF(AC$36&amp;AC$37=$P23&amp;$O23,1,0)*$Q23/($R23*12),IF(SUM($O42:AB42)&lt;$Q23,AB42,0)),0)</f>
        <v>0</v>
      </c>
      <c r="AD42" s="186">
        <f>IFERROR(IF(AC42=0,IF(AD$36&amp;AD$37=$P23&amp;$O23,1,0)*$Q23/($R23*12),IF(SUM($O42:AC42)&lt;$Q23,AC42,0)),0)</f>
        <v>0</v>
      </c>
      <c r="AE42" s="186">
        <f>IFERROR(IF(AD42=0,IF(AE$36&amp;AE$37=$P23&amp;$O23,1,0)*$Q23/($R23*12),IF(SUM($O42:AD42)&lt;$Q23,AD42,0)),0)</f>
        <v>0</v>
      </c>
      <c r="AF42" s="186">
        <f>IFERROR(IF(AE42=0,IF(AF$36&amp;AF$37=$P23&amp;$O23,1,0)*$Q23/($R23*12),IF(SUM($O42:AE42)&lt;$Q23,AE42,0)),0)</f>
        <v>0</v>
      </c>
      <c r="AG42" s="186">
        <f>IFERROR(IF(AF42=0,IF(AG$36&amp;AG$37=$P23&amp;$O23,1,0)*$Q23/($R23*12),IF(SUM($O42:AF42)&lt;$Q23,AF42,0)),0)</f>
        <v>0</v>
      </c>
      <c r="AH42" s="186">
        <f>IFERROR(IF(AG42=0,IF(AH$36&amp;AH$37=$P23&amp;$O23,1,0)*$Q23/($R23*12),IF(SUM($O42:AG42)&lt;$Q23,AG42,0)),0)</f>
        <v>0</v>
      </c>
      <c r="AI42" s="186">
        <f>IFERROR(IF(AH42=0,IF(AI$36&amp;AI$37=$P23&amp;$O23,1,0)*$Q23/($R23*12),IF(SUM($O42:AH42)&lt;$Q23,AH42,0)),0)</f>
        <v>0</v>
      </c>
      <c r="AJ42" s="186">
        <f>IFERROR(IF(AI42=0,IF(AJ$36&amp;AJ$37=$P23&amp;$O23,1,0)*$Q23/($R23*12),IF(SUM($O42:AI42)&lt;$Q23,AI42,0)),0)</f>
        <v>0</v>
      </c>
      <c r="AK42" s="186">
        <f>IFERROR(IF(AJ42=0,IF(AK$36&amp;AK$37=$P23&amp;$O23,1,0)*$Q23/($R23*12),IF(SUM($O42:AJ42)&lt;$Q23,AJ42,0)),0)</f>
        <v>0</v>
      </c>
      <c r="AL42" s="186">
        <f>IFERROR(IF(AK42=0,IF(AL$36&amp;AL$37=$P23&amp;$O23,1,0)*$Q23/($R23*12),IF(SUM($O42:AK42)&lt;$Q23,AK42,0)),0)</f>
        <v>0</v>
      </c>
      <c r="AM42" s="186">
        <f>IFERROR(IF(AL42=0,IF(AM$36&amp;AM$37=$P23&amp;$O23,1,0)*$Q23/($R23*12),IF(SUM($O42:AL42)&lt;$Q23,AL42,0)),0)</f>
        <v>0</v>
      </c>
      <c r="AN42" s="186">
        <f>IFERROR(IF(AM42=0,IF(AN$36&amp;AN$37=$P23&amp;$O23,1,0)*$Q23/($R23*12),IF(SUM($O42:AM42)&lt;$Q23,AM42,0)),0)</f>
        <v>0</v>
      </c>
      <c r="AO42" s="186">
        <f>IFERROR(IF(AN42=0,IF(AO$36&amp;AO$37=$P23&amp;$O23,1,0)*$Q23/($R23*12),IF(SUM($O42:AN42)&lt;$Q23,AN42,0)),0)</f>
        <v>0</v>
      </c>
      <c r="AP42" s="186">
        <f>IFERROR(IF(AO42=0,IF(AP$36&amp;AP$37=$P23&amp;$O23,1,0)*$Q23/($R23*12),IF(SUM($O42:AO42)&lt;$Q23,AO42,0)),0)</f>
        <v>0</v>
      </c>
      <c r="AQ42" s="186">
        <f>IFERROR(IF(AP42=0,IF(AQ$36&amp;AQ$37=$P23&amp;$O23,1,0)*$Q23/($R23*12),IF(SUM($O42:AP42)&lt;$Q23,AP42,0)),0)</f>
        <v>0</v>
      </c>
      <c r="AR42" s="186">
        <f>IFERROR(IF(AQ42=0,IF(AR$36&amp;AR$37=$P23&amp;$O23,1,0)*$Q23/($R23*12),IF(SUM($O42:AQ42)&lt;$Q23,AQ42,0)),0)</f>
        <v>0</v>
      </c>
      <c r="AS42" s="186">
        <f>IFERROR(IF(AR42=0,IF(AS$36&amp;AS$37=$P23&amp;$O23,1,0)*$Q23/($R23*12),IF(SUM($O42:AR42)&lt;$Q23,AR42,0)),0)</f>
        <v>0</v>
      </c>
      <c r="AT42" s="186">
        <f>IFERROR(IF(AS42=0,IF(AT$36&amp;AT$37=$P23&amp;$O23,1,0)*$Q23/($R23*12),IF(SUM($O42:AS42)&lt;$Q23,AS42,0)),0)</f>
        <v>0</v>
      </c>
      <c r="AU42" s="186">
        <f>IFERROR(IF(AT42=0,IF(AU$36&amp;AU$37=$P23&amp;$O23,1,0)*$Q23/($R23*12),IF(SUM($O42:AT42)&lt;$Q23,AT42,0)),0)</f>
        <v>0</v>
      </c>
      <c r="AV42" s="186">
        <f>IFERROR(IF(AU42=0,IF(AV$36&amp;AV$37=$P23&amp;$O23,1,0)*$Q23/($R23*12),IF(SUM($O42:AU42)&lt;$Q23,AU42,0)),0)</f>
        <v>0</v>
      </c>
      <c r="AW42" s="186">
        <f>IFERROR(IF(AV42=0,IF(AW$36&amp;AW$37=$P23&amp;$O23,1,0)*$Q23/($R23*12),IF(SUM($O42:AV42)&lt;$Q23,AV42,0)),0)</f>
        <v>0</v>
      </c>
      <c r="AX42" s="186">
        <f>IFERROR(IF(AW42=0,IF(AX$36&amp;AX$37=$P23&amp;$O23,1,0)*$Q23/($R23*12),IF(SUM($O42:AW42)&lt;$Q23,AW42,0)),0)</f>
        <v>0</v>
      </c>
    </row>
    <row r="43" spans="1:50" s="83" customFormat="1" ht="15.6" x14ac:dyDescent="0.3">
      <c r="A43" s="161">
        <v>16</v>
      </c>
      <c r="B43" s="109">
        <f t="shared" si="2"/>
        <v>0</v>
      </c>
      <c r="C43" s="109">
        <f t="shared" si="3"/>
        <v>0</v>
      </c>
      <c r="D43" s="109">
        <f t="shared" si="1"/>
        <v>0</v>
      </c>
      <c r="E43" s="109">
        <f t="shared" si="6"/>
        <v>0</v>
      </c>
      <c r="F43" s="162" t="str">
        <f t="shared" si="10"/>
        <v>2 кв-л</v>
      </c>
      <c r="M43" s="91">
        <f t="shared" si="7"/>
        <v>0</v>
      </c>
      <c r="N43" s="184" t="str">
        <f t="shared" si="5"/>
        <v>5 кап.вложение</v>
      </c>
      <c r="O43" s="185">
        <f t="shared" si="8"/>
        <v>0</v>
      </c>
      <c r="P43" s="186">
        <f t="shared" si="9"/>
        <v>0</v>
      </c>
      <c r="Q43" s="186">
        <f>IFERROR(IF(P43=0,IF(Q$36&amp;Q$37=$P24&amp;$O24,1,0)*$Q24/($R24*12),IF(SUM($O43:P43)&lt;$Q24,P43,0)),0)</f>
        <v>0</v>
      </c>
      <c r="R43" s="186">
        <f>IFERROR(IF(Q43=0,IF(R$36&amp;R$37=$P24&amp;$O24,1,0)*$Q24/($R24*12),IF(SUM($O43:Q43)&lt;$Q24,Q43,0)),0)</f>
        <v>0</v>
      </c>
      <c r="S43" s="186">
        <f>IFERROR(IF(R43=0,IF(S$36&amp;S$37=$P24&amp;$O24,1,0)*$Q24/($R24*12),IF(SUM($O43:R43)&lt;$Q24,R43,0)),0)</f>
        <v>0</v>
      </c>
      <c r="T43" s="186">
        <f>IFERROR(IF(S43=0,IF(T$36&amp;T$37=$P24&amp;$O24,1,0)*$Q24/($R24*12),IF(SUM($O43:S43)&lt;$Q24,S43,0)),0)</f>
        <v>0</v>
      </c>
      <c r="U43" s="186">
        <f>IFERROR(IF(T43=0,IF(U$36&amp;U$37=$P24&amp;$O24,1,0)*$Q24/($R24*12),IF(SUM($O43:T43)&lt;$Q24,T43,0)),0)</f>
        <v>0</v>
      </c>
      <c r="V43" s="186">
        <f>IFERROR(IF(U43=0,IF(V$36&amp;V$37=$P24&amp;$O24,1,0)*$Q24/($R24*12),IF(SUM($O43:U43)&lt;$Q24,U43,0)),0)</f>
        <v>0</v>
      </c>
      <c r="W43" s="186">
        <f>IFERROR(IF(V43=0,IF(W$36&amp;W$37=$P24&amp;$O24,1,0)*$Q24/($R24*12),IF(SUM($O43:V43)&lt;$Q24,V43,0)),0)</f>
        <v>0</v>
      </c>
      <c r="X43" s="186">
        <f>IFERROR(IF(W43=0,IF(X$36&amp;X$37=$P24&amp;$O24,1,0)*$Q24/($R24*12),IF(SUM($O43:W43)&lt;$Q24,W43,0)),0)</f>
        <v>0</v>
      </c>
      <c r="Y43" s="186">
        <f>IFERROR(IF(X43=0,IF(Y$36&amp;Y$37=$P24&amp;$O24,1,0)*$Q24/($R24*12),IF(SUM($O43:X43)&lt;$Q24,X43,0)),0)</f>
        <v>0</v>
      </c>
      <c r="Z43" s="186">
        <f>IFERROR(IF(Y43=0,IF(Z$36&amp;Z$37=$P24&amp;$O24,1,0)*$Q24/($R24*12),IF(SUM($O43:Y43)&lt;$Q24,Y43,0)),0)</f>
        <v>0</v>
      </c>
      <c r="AA43" s="186">
        <f>IFERROR(IF(Z43=0,IF(AA$36&amp;AA$37=$P24&amp;$O24,1,0)*$Q24/($R24*12),IF(SUM($O43:Z43)&lt;$Q24,Z43,0)),0)</f>
        <v>0</v>
      </c>
      <c r="AB43" s="186">
        <f>IFERROR(IF(AA43=0,IF(AB$36&amp;AB$37=$P24&amp;$O24,1,0)*$Q24/($R24*12),IF(SUM($O43:AA43)&lt;$Q24,AA43,0)),0)</f>
        <v>0</v>
      </c>
      <c r="AC43" s="186">
        <f>IFERROR(IF(AB43=0,IF(AC$36&amp;AC$37=$P24&amp;$O24,1,0)*$Q24/($R24*12),IF(SUM($O43:AB43)&lt;$Q24,AB43,0)),0)</f>
        <v>0</v>
      </c>
      <c r="AD43" s="186">
        <f>IFERROR(IF(AC43=0,IF(AD$36&amp;AD$37=$P24&amp;$O24,1,0)*$Q24/($R24*12),IF(SUM($O43:AC43)&lt;$Q24,AC43,0)),0)</f>
        <v>0</v>
      </c>
      <c r="AE43" s="186">
        <f>IFERROR(IF(AD43=0,IF(AE$36&amp;AE$37=$P24&amp;$O24,1,0)*$Q24/($R24*12),IF(SUM($O43:AD43)&lt;$Q24,AD43,0)),0)</f>
        <v>0</v>
      </c>
      <c r="AF43" s="186">
        <f>IFERROR(IF(AE43=0,IF(AF$36&amp;AF$37=$P24&amp;$O24,1,0)*$Q24/($R24*12),IF(SUM($O43:AE43)&lt;$Q24,AE43,0)),0)</f>
        <v>0</v>
      </c>
      <c r="AG43" s="186">
        <f>IFERROR(IF(AF43=0,IF(AG$36&amp;AG$37=$P24&amp;$O24,1,0)*$Q24/($R24*12),IF(SUM($O43:AF43)&lt;$Q24,AF43,0)),0)</f>
        <v>0</v>
      </c>
      <c r="AH43" s="186">
        <f>IFERROR(IF(AG43=0,IF(AH$36&amp;AH$37=$P24&amp;$O24,1,0)*$Q24/($R24*12),IF(SUM($O43:AG43)&lt;$Q24,AG43,0)),0)</f>
        <v>0</v>
      </c>
      <c r="AI43" s="186">
        <f>IFERROR(IF(AH43=0,IF(AI$36&amp;AI$37=$P24&amp;$O24,1,0)*$Q24/($R24*12),IF(SUM($O43:AH43)&lt;$Q24,AH43,0)),0)</f>
        <v>0</v>
      </c>
      <c r="AJ43" s="186">
        <f>IFERROR(IF(AI43=0,IF(AJ$36&amp;AJ$37=$P24&amp;$O24,1,0)*$Q24/($R24*12),IF(SUM($O43:AI43)&lt;$Q24,AI43,0)),0)</f>
        <v>0</v>
      </c>
      <c r="AK43" s="186">
        <f>IFERROR(IF(AJ43=0,IF(AK$36&amp;AK$37=$P24&amp;$O24,1,0)*$Q24/($R24*12),IF(SUM($O43:AJ43)&lt;$Q24,AJ43,0)),0)</f>
        <v>0</v>
      </c>
      <c r="AL43" s="186">
        <f>IFERROR(IF(AK43=0,IF(AL$36&amp;AL$37=$P24&amp;$O24,1,0)*$Q24/($R24*12),IF(SUM($O43:AK43)&lt;$Q24,AK43,0)),0)</f>
        <v>0</v>
      </c>
      <c r="AM43" s="186">
        <f>IFERROR(IF(AL43=0,IF(AM$36&amp;AM$37=$P24&amp;$O24,1,0)*$Q24/($R24*12),IF(SUM($O43:AL43)&lt;$Q24,AL43,0)),0)</f>
        <v>0</v>
      </c>
      <c r="AN43" s="186">
        <f>IFERROR(IF(AM43=0,IF(AN$36&amp;AN$37=$P24&amp;$O24,1,0)*$Q24/($R24*12),IF(SUM($O43:AM43)&lt;$Q24,AM43,0)),0)</f>
        <v>0</v>
      </c>
      <c r="AO43" s="186">
        <f>IFERROR(IF(AN43=0,IF(AO$36&amp;AO$37=$P24&amp;$O24,1,0)*$Q24/($R24*12),IF(SUM($O43:AN43)&lt;$Q24,AN43,0)),0)</f>
        <v>0</v>
      </c>
      <c r="AP43" s="186">
        <f>IFERROR(IF(AO43=0,IF(AP$36&amp;AP$37=$P24&amp;$O24,1,0)*$Q24/($R24*12),IF(SUM($O43:AO43)&lt;$Q24,AO43,0)),0)</f>
        <v>0</v>
      </c>
      <c r="AQ43" s="186">
        <f>IFERROR(IF(AP43=0,IF(AQ$36&amp;AQ$37=$P24&amp;$O24,1,0)*$Q24/($R24*12),IF(SUM($O43:AP43)&lt;$Q24,AP43,0)),0)</f>
        <v>0</v>
      </c>
      <c r="AR43" s="186">
        <f>IFERROR(IF(AQ43=0,IF(AR$36&amp;AR$37=$P24&amp;$O24,1,0)*$Q24/($R24*12),IF(SUM($O43:AQ43)&lt;$Q24,AQ43,0)),0)</f>
        <v>0</v>
      </c>
      <c r="AS43" s="186">
        <f>IFERROR(IF(AR43=0,IF(AS$36&amp;AS$37=$P24&amp;$O24,1,0)*$Q24/($R24*12),IF(SUM($O43:AR43)&lt;$Q24,AR43,0)),0)</f>
        <v>0</v>
      </c>
      <c r="AT43" s="186">
        <f>IFERROR(IF(AS43=0,IF(AT$36&amp;AT$37=$P24&amp;$O24,1,0)*$Q24/($R24*12),IF(SUM($O43:AS43)&lt;$Q24,AS43,0)),0)</f>
        <v>0</v>
      </c>
      <c r="AU43" s="186">
        <f>IFERROR(IF(AT43=0,IF(AU$36&amp;AU$37=$P24&amp;$O24,1,0)*$Q24/($R24*12),IF(SUM($O43:AT43)&lt;$Q24,AT43,0)),0)</f>
        <v>0</v>
      </c>
      <c r="AV43" s="186">
        <f>IFERROR(IF(AU43=0,IF(AV$36&amp;AV$37=$P24&amp;$O24,1,0)*$Q24/($R24*12),IF(SUM($O43:AU43)&lt;$Q24,AU43,0)),0)</f>
        <v>0</v>
      </c>
      <c r="AW43" s="186">
        <f>IFERROR(IF(AV43=0,IF(AW$36&amp;AW$37=$P24&amp;$O24,1,0)*$Q24/($R24*12),IF(SUM($O43:AV43)&lt;$Q24,AV43,0)),0)</f>
        <v>0</v>
      </c>
      <c r="AX43" s="186">
        <f>IFERROR(IF(AW43=0,IF(AX$36&amp;AX$37=$P24&amp;$O24,1,0)*$Q24/($R24*12),IF(SUM($O43:AW43)&lt;$Q24,AW43,0)),0)</f>
        <v>0</v>
      </c>
    </row>
    <row r="44" spans="1:50" s="83" customFormat="1" ht="15.6" x14ac:dyDescent="0.3">
      <c r="A44" s="161">
        <v>17</v>
      </c>
      <c r="B44" s="109">
        <f t="shared" si="2"/>
        <v>0</v>
      </c>
      <c r="C44" s="109">
        <f t="shared" si="3"/>
        <v>0</v>
      </c>
      <c r="D44" s="109">
        <f t="shared" si="1"/>
        <v>0</v>
      </c>
      <c r="E44" s="109">
        <f t="shared" si="6"/>
        <v>0</v>
      </c>
      <c r="F44" s="162" t="str">
        <f t="shared" si="10"/>
        <v>2 кв-л</v>
      </c>
      <c r="M44" s="91">
        <f t="shared" si="7"/>
        <v>0</v>
      </c>
      <c r="N44" s="184" t="str">
        <f t="shared" si="5"/>
        <v>6 кап.вложение</v>
      </c>
      <c r="O44" s="185">
        <f t="shared" si="8"/>
        <v>0</v>
      </c>
      <c r="P44" s="186">
        <f t="shared" si="9"/>
        <v>0</v>
      </c>
      <c r="Q44" s="186">
        <f>IFERROR(IF(P44=0,IF(Q$36&amp;Q$37=$P25&amp;$O25,1,0)*$Q25/($R25*12),IF(SUM($O44:P44)&lt;$Q25,P44,0)),0)</f>
        <v>0</v>
      </c>
      <c r="R44" s="186">
        <f>IFERROR(IF(Q44=0,IF(R$36&amp;R$37=$P25&amp;$O25,1,0)*$Q25/($R25*12),IF(SUM($O44:Q44)&lt;$Q25,Q44,0)),0)</f>
        <v>0</v>
      </c>
      <c r="S44" s="186">
        <f>IFERROR(IF(R44=0,IF(S$36&amp;S$37=$P25&amp;$O25,1,0)*$Q25/($R25*12),IF(SUM($O44:R44)&lt;$Q25,R44,0)),0)</f>
        <v>0</v>
      </c>
      <c r="T44" s="186">
        <f>IFERROR(IF(S44=0,IF(T$36&amp;T$37=$P25&amp;$O25,1,0)*$Q25/($R25*12),IF(SUM($O44:S44)&lt;$Q25,S44,0)),0)</f>
        <v>0</v>
      </c>
      <c r="U44" s="186">
        <f>IFERROR(IF(T44=0,IF(U$36&amp;U$37=$P25&amp;$O25,1,0)*$Q25/($R25*12),IF(SUM($O44:T44)&lt;$Q25,T44,0)),0)</f>
        <v>0</v>
      </c>
      <c r="V44" s="186">
        <f>IFERROR(IF(U44=0,IF(V$36&amp;V$37=$P25&amp;$O25,1,0)*$Q25/($R25*12),IF(SUM($O44:U44)&lt;$Q25,U44,0)),0)</f>
        <v>0</v>
      </c>
      <c r="W44" s="186">
        <f>IFERROR(IF(V44=0,IF(W$36&amp;W$37=$P25&amp;$O25,1,0)*$Q25/($R25*12),IF(SUM($O44:V44)&lt;$Q25,V44,0)),0)</f>
        <v>0</v>
      </c>
      <c r="X44" s="186">
        <f>IFERROR(IF(W44=0,IF(X$36&amp;X$37=$P25&amp;$O25,1,0)*$Q25/($R25*12),IF(SUM($O44:W44)&lt;$Q25,W44,0)),0)</f>
        <v>0</v>
      </c>
      <c r="Y44" s="186">
        <f>IFERROR(IF(X44=0,IF(Y$36&amp;Y$37=$P25&amp;$O25,1,0)*$Q25/($R25*12),IF(SUM($O44:X44)&lt;$Q25,X44,0)),0)</f>
        <v>0</v>
      </c>
      <c r="Z44" s="186">
        <f>IFERROR(IF(Y44=0,IF(Z$36&amp;Z$37=$P25&amp;$O25,1,0)*$Q25/($R25*12),IF(SUM($O44:Y44)&lt;$Q25,Y44,0)),0)</f>
        <v>0</v>
      </c>
      <c r="AA44" s="186">
        <f>IFERROR(IF(Z44=0,IF(AA$36&amp;AA$37=$P25&amp;$O25,1,0)*$Q25/($R25*12),IF(SUM($O44:Z44)&lt;$Q25,Z44,0)),0)</f>
        <v>0</v>
      </c>
      <c r="AB44" s="186">
        <f>IFERROR(IF(AA44=0,IF(AB$36&amp;AB$37=$P25&amp;$O25,1,0)*$Q25/($R25*12),IF(SUM($O44:AA44)&lt;$Q25,AA44,0)),0)</f>
        <v>0</v>
      </c>
      <c r="AC44" s="186">
        <f>IFERROR(IF(AB44=0,IF(AC$36&amp;AC$37=$P25&amp;$O25,1,0)*$Q25/($R25*12),IF(SUM($O44:AB44)&lt;$Q25,AB44,0)),0)</f>
        <v>0</v>
      </c>
      <c r="AD44" s="186">
        <f>IFERROR(IF(AC44=0,IF(AD$36&amp;AD$37=$P25&amp;$O25,1,0)*$Q25/($R25*12),IF(SUM($O44:AC44)&lt;$Q25,AC44,0)),0)</f>
        <v>0</v>
      </c>
      <c r="AE44" s="186">
        <f>IFERROR(IF(AD44=0,IF(AE$36&amp;AE$37=$P25&amp;$O25,1,0)*$Q25/($R25*12),IF(SUM($O44:AD44)&lt;$Q25,AD44,0)),0)</f>
        <v>0</v>
      </c>
      <c r="AF44" s="186">
        <f>IFERROR(IF(AE44=0,IF(AF$36&amp;AF$37=$P25&amp;$O25,1,0)*$Q25/($R25*12),IF(SUM($O44:AE44)&lt;$Q25,AE44,0)),0)</f>
        <v>0</v>
      </c>
      <c r="AG44" s="186">
        <f>IFERROR(IF(AF44=0,IF(AG$36&amp;AG$37=$P25&amp;$O25,1,0)*$Q25/($R25*12),IF(SUM($O44:AF44)&lt;$Q25,AF44,0)),0)</f>
        <v>0</v>
      </c>
      <c r="AH44" s="186">
        <f>IFERROR(IF(AG44=0,IF(AH$36&amp;AH$37=$P25&amp;$O25,1,0)*$Q25/($R25*12),IF(SUM($O44:AG44)&lt;$Q25,AG44,0)),0)</f>
        <v>0</v>
      </c>
      <c r="AI44" s="186">
        <f>IFERROR(IF(AH44=0,IF(AI$36&amp;AI$37=$P25&amp;$O25,1,0)*$Q25/($R25*12),IF(SUM($O44:AH44)&lt;$Q25,AH44,0)),0)</f>
        <v>0</v>
      </c>
      <c r="AJ44" s="186">
        <f>IFERROR(IF(AI44=0,IF(AJ$36&amp;AJ$37=$P25&amp;$O25,1,0)*$Q25/($R25*12),IF(SUM($O44:AI44)&lt;$Q25,AI44,0)),0)</f>
        <v>0</v>
      </c>
      <c r="AK44" s="186">
        <f>IFERROR(IF(AJ44=0,IF(AK$36&amp;AK$37=$P25&amp;$O25,1,0)*$Q25/($R25*12),IF(SUM($O44:AJ44)&lt;$Q25,AJ44,0)),0)</f>
        <v>0</v>
      </c>
      <c r="AL44" s="186">
        <f>IFERROR(IF(AK44=0,IF(AL$36&amp;AL$37=$P25&amp;$O25,1,0)*$Q25/($R25*12),IF(SUM($O44:AK44)&lt;$Q25,AK44,0)),0)</f>
        <v>0</v>
      </c>
      <c r="AM44" s="186">
        <f>IFERROR(IF(AL44=0,IF(AM$36&amp;AM$37=$P25&amp;$O25,1,0)*$Q25/($R25*12),IF(SUM($O44:AL44)&lt;$Q25,AL44,0)),0)</f>
        <v>0</v>
      </c>
      <c r="AN44" s="186">
        <f>IFERROR(IF(AM44=0,IF(AN$36&amp;AN$37=$P25&amp;$O25,1,0)*$Q25/($R25*12),IF(SUM($O44:AM44)&lt;$Q25,AM44,0)),0)</f>
        <v>0</v>
      </c>
      <c r="AO44" s="186">
        <f>IFERROR(IF(AN44=0,IF(AO$36&amp;AO$37=$P25&amp;$O25,1,0)*$Q25/($R25*12),IF(SUM($O44:AN44)&lt;$Q25,AN44,0)),0)</f>
        <v>0</v>
      </c>
      <c r="AP44" s="186">
        <f>IFERROR(IF(AO44=0,IF(AP$36&amp;AP$37=$P25&amp;$O25,1,0)*$Q25/($R25*12),IF(SUM($O44:AO44)&lt;$Q25,AO44,0)),0)</f>
        <v>0</v>
      </c>
      <c r="AQ44" s="186">
        <f>IFERROR(IF(AP44=0,IF(AQ$36&amp;AQ$37=$P25&amp;$O25,1,0)*$Q25/($R25*12),IF(SUM($O44:AP44)&lt;$Q25,AP44,0)),0)</f>
        <v>0</v>
      </c>
      <c r="AR44" s="186">
        <f>IFERROR(IF(AQ44=0,IF(AR$36&amp;AR$37=$P25&amp;$O25,1,0)*$Q25/($R25*12),IF(SUM($O44:AQ44)&lt;$Q25,AQ44,0)),0)</f>
        <v>0</v>
      </c>
      <c r="AS44" s="186">
        <f>IFERROR(IF(AR44=0,IF(AS$36&amp;AS$37=$P25&amp;$O25,1,0)*$Q25/($R25*12),IF(SUM($O44:AR44)&lt;$Q25,AR44,0)),0)</f>
        <v>0</v>
      </c>
      <c r="AT44" s="186">
        <f>IFERROR(IF(AS44=0,IF(AT$36&amp;AT$37=$P25&amp;$O25,1,0)*$Q25/($R25*12),IF(SUM($O44:AS44)&lt;$Q25,AS44,0)),0)</f>
        <v>0</v>
      </c>
      <c r="AU44" s="186">
        <f>IFERROR(IF(AT44=0,IF(AU$36&amp;AU$37=$P25&amp;$O25,1,0)*$Q25/($R25*12),IF(SUM($O44:AT44)&lt;$Q25,AT44,0)),0)</f>
        <v>0</v>
      </c>
      <c r="AV44" s="186">
        <f>IFERROR(IF(AU44=0,IF(AV$36&amp;AV$37=$P25&amp;$O25,1,0)*$Q25/($R25*12),IF(SUM($O44:AU44)&lt;$Q25,AU44,0)),0)</f>
        <v>0</v>
      </c>
      <c r="AW44" s="186">
        <f>IFERROR(IF(AV44=0,IF(AW$36&amp;AW$37=$P25&amp;$O25,1,0)*$Q25/($R25*12),IF(SUM($O44:AV44)&lt;$Q25,AV44,0)),0)</f>
        <v>0</v>
      </c>
      <c r="AX44" s="186">
        <f>IFERROR(IF(AW44=0,IF(AX$36&amp;AX$37=$P25&amp;$O25,1,0)*$Q25/($R25*12),IF(SUM($O44:AW44)&lt;$Q25,AW44,0)),0)</f>
        <v>0</v>
      </c>
    </row>
    <row r="45" spans="1:50" s="83" customFormat="1" ht="15.6" x14ac:dyDescent="0.3">
      <c r="A45" s="161">
        <v>18</v>
      </c>
      <c r="B45" s="109">
        <f t="shared" si="2"/>
        <v>0</v>
      </c>
      <c r="C45" s="109">
        <f t="shared" si="3"/>
        <v>0</v>
      </c>
      <c r="D45" s="109">
        <f t="shared" si="1"/>
        <v>0</v>
      </c>
      <c r="E45" s="109">
        <f t="shared" si="6"/>
        <v>0</v>
      </c>
      <c r="F45" s="162" t="str">
        <f t="shared" si="10"/>
        <v>2 кв-л</v>
      </c>
      <c r="M45" s="91">
        <f t="shared" si="7"/>
        <v>0</v>
      </c>
      <c r="N45" s="184" t="str">
        <f t="shared" si="5"/>
        <v>7 кап.вложение</v>
      </c>
      <c r="O45" s="185">
        <f t="shared" si="8"/>
        <v>0</v>
      </c>
      <c r="P45" s="186">
        <f t="shared" si="9"/>
        <v>0</v>
      </c>
      <c r="Q45" s="186">
        <f>IFERROR(IF(P45=0,IF(Q$36&amp;Q$37=$P26&amp;$O26,1,0)*$Q26/($R26*12),IF(SUM($O45:P45)&lt;$Q26,P45,0)),0)</f>
        <v>0</v>
      </c>
      <c r="R45" s="186">
        <f>IFERROR(IF(Q45=0,IF(R$36&amp;R$37=$P26&amp;$O26,1,0)*$Q26/($R26*12),IF(SUM($O45:Q45)&lt;$Q26,Q45,0)),0)</f>
        <v>0</v>
      </c>
      <c r="S45" s="186">
        <f>IFERROR(IF(R45=0,IF(S$36&amp;S$37=$P26&amp;$O26,1,0)*$Q26/($R26*12),IF(SUM($O45:R45)&lt;$Q26,R45,0)),0)</f>
        <v>0</v>
      </c>
      <c r="T45" s="186">
        <f>IFERROR(IF(S45=0,IF(T$36&amp;T$37=$P26&amp;$O26,1,0)*$Q26/($R26*12),IF(SUM($O45:S45)&lt;$Q26,S45,0)),0)</f>
        <v>0</v>
      </c>
      <c r="U45" s="186">
        <f>IFERROR(IF(T45=0,IF(U$36&amp;U$37=$P26&amp;$O26,1,0)*$Q26/($R26*12),IF(SUM($O45:T45)&lt;$Q26,T45,0)),0)</f>
        <v>0</v>
      </c>
      <c r="V45" s="186">
        <f>IFERROR(IF(U45=0,IF(V$36&amp;V$37=$P26&amp;$O26,1,0)*$Q26/($R26*12),IF(SUM($O45:U45)&lt;$Q26,U45,0)),0)</f>
        <v>0</v>
      </c>
      <c r="W45" s="186">
        <f>IFERROR(IF(V45=0,IF(W$36&amp;W$37=$P26&amp;$O26,1,0)*$Q26/($R26*12),IF(SUM($O45:V45)&lt;$Q26,V45,0)),0)</f>
        <v>0</v>
      </c>
      <c r="X45" s="186">
        <f>IFERROR(IF(W45=0,IF(X$36&amp;X$37=$P26&amp;$O26,1,0)*$Q26/($R26*12),IF(SUM($O45:W45)&lt;$Q26,W45,0)),0)</f>
        <v>0</v>
      </c>
      <c r="Y45" s="186">
        <f>IFERROR(IF(X45=0,IF(Y$36&amp;Y$37=$P26&amp;$O26,1,0)*$Q26/($R26*12),IF(SUM($O45:X45)&lt;$Q26,X45,0)),0)</f>
        <v>0</v>
      </c>
      <c r="Z45" s="186">
        <f>IFERROR(IF(Y45=0,IF(Z$36&amp;Z$37=$P26&amp;$O26,1,0)*$Q26/($R26*12),IF(SUM($O45:Y45)&lt;$Q26,Y45,0)),0)</f>
        <v>0</v>
      </c>
      <c r="AA45" s="186">
        <f>IFERROR(IF(Z45=0,IF(AA$36&amp;AA$37=$P26&amp;$O26,1,0)*$Q26/($R26*12),IF(SUM($O45:Z45)&lt;$Q26,Z45,0)),0)</f>
        <v>0</v>
      </c>
      <c r="AB45" s="186">
        <f>IFERROR(IF(AA45=0,IF(AB$36&amp;AB$37=$P26&amp;$O26,1,0)*$Q26/($R26*12),IF(SUM($O45:AA45)&lt;$Q26,AA45,0)),0)</f>
        <v>0</v>
      </c>
      <c r="AC45" s="186">
        <f>IFERROR(IF(AB45=0,IF(AC$36&amp;AC$37=$P26&amp;$O26,1,0)*$Q26/($R26*12),IF(SUM($O45:AB45)&lt;$Q26,AB45,0)),0)</f>
        <v>0</v>
      </c>
      <c r="AD45" s="186">
        <f>IFERROR(IF(AC45=0,IF(AD$36&amp;AD$37=$P26&amp;$O26,1,0)*$Q26/($R26*12),IF(SUM($O45:AC45)&lt;$Q26,AC45,0)),0)</f>
        <v>0</v>
      </c>
      <c r="AE45" s="186">
        <f>IFERROR(IF(AD45=0,IF(AE$36&amp;AE$37=$P26&amp;$O26,1,0)*$Q26/($R26*12),IF(SUM($O45:AD45)&lt;$Q26,AD45,0)),0)</f>
        <v>0</v>
      </c>
      <c r="AF45" s="186">
        <f>IFERROR(IF(AE45=0,IF(AF$36&amp;AF$37=$P26&amp;$O26,1,0)*$Q26/($R26*12),IF(SUM($O45:AE45)&lt;$Q26,AE45,0)),0)</f>
        <v>0</v>
      </c>
      <c r="AG45" s="186">
        <f>IFERROR(IF(AF45=0,IF(AG$36&amp;AG$37=$P26&amp;$O26,1,0)*$Q26/($R26*12),IF(SUM($O45:AF45)&lt;$Q26,AF45,0)),0)</f>
        <v>0</v>
      </c>
      <c r="AH45" s="186">
        <f>IFERROR(IF(AG45=0,IF(AH$36&amp;AH$37=$P26&amp;$O26,1,0)*$Q26/($R26*12),IF(SUM($O45:AG45)&lt;$Q26,AG45,0)),0)</f>
        <v>0</v>
      </c>
      <c r="AI45" s="186">
        <f>IFERROR(IF(AH45=0,IF(AI$36&amp;AI$37=$P26&amp;$O26,1,0)*$Q26/($R26*12),IF(SUM($O45:AH45)&lt;$Q26,AH45,0)),0)</f>
        <v>0</v>
      </c>
      <c r="AJ45" s="186">
        <f>IFERROR(IF(AI45=0,IF(AJ$36&amp;AJ$37=$P26&amp;$O26,1,0)*$Q26/($R26*12),IF(SUM($O45:AI45)&lt;$Q26,AI45,0)),0)</f>
        <v>0</v>
      </c>
      <c r="AK45" s="186">
        <f>IFERROR(IF(AJ45=0,IF(AK$36&amp;AK$37=$P26&amp;$O26,1,0)*$Q26/($R26*12),IF(SUM($O45:AJ45)&lt;$Q26,AJ45,0)),0)</f>
        <v>0</v>
      </c>
      <c r="AL45" s="186">
        <f>IFERROR(IF(AK45=0,IF(AL$36&amp;AL$37=$P26&amp;$O26,1,0)*$Q26/($R26*12),IF(SUM($O45:AK45)&lt;$Q26,AK45,0)),0)</f>
        <v>0</v>
      </c>
      <c r="AM45" s="186">
        <f>IFERROR(IF(AL45=0,IF(AM$36&amp;AM$37=$P26&amp;$O26,1,0)*$Q26/($R26*12),IF(SUM($O45:AL45)&lt;$Q26,AL45,0)),0)</f>
        <v>0</v>
      </c>
      <c r="AN45" s="186">
        <f>IFERROR(IF(AM45=0,IF(AN$36&amp;AN$37=$P26&amp;$O26,1,0)*$Q26/($R26*12),IF(SUM($O45:AM45)&lt;$Q26,AM45,0)),0)</f>
        <v>0</v>
      </c>
      <c r="AO45" s="186">
        <f>IFERROR(IF(AN45=0,IF(AO$36&amp;AO$37=$P26&amp;$O26,1,0)*$Q26/($R26*12),IF(SUM($O45:AN45)&lt;$Q26,AN45,0)),0)</f>
        <v>0</v>
      </c>
      <c r="AP45" s="186">
        <f>IFERROR(IF(AO45=0,IF(AP$36&amp;AP$37=$P26&amp;$O26,1,0)*$Q26/($R26*12),IF(SUM($O45:AO45)&lt;$Q26,AO45,0)),0)</f>
        <v>0</v>
      </c>
      <c r="AQ45" s="186">
        <f>IFERROR(IF(AP45=0,IF(AQ$36&amp;AQ$37=$P26&amp;$O26,1,0)*$Q26/($R26*12),IF(SUM($O45:AP45)&lt;$Q26,AP45,0)),0)</f>
        <v>0</v>
      </c>
      <c r="AR45" s="186">
        <f>IFERROR(IF(AQ45=0,IF(AR$36&amp;AR$37=$P26&amp;$O26,1,0)*$Q26/($R26*12),IF(SUM($O45:AQ45)&lt;$Q26,AQ45,0)),0)</f>
        <v>0</v>
      </c>
      <c r="AS45" s="186">
        <f>IFERROR(IF(AR45=0,IF(AS$36&amp;AS$37=$P26&amp;$O26,1,0)*$Q26/($R26*12),IF(SUM($O45:AR45)&lt;$Q26,AR45,0)),0)</f>
        <v>0</v>
      </c>
      <c r="AT45" s="186">
        <f>IFERROR(IF(AS45=0,IF(AT$36&amp;AT$37=$P26&amp;$O26,1,0)*$Q26/($R26*12),IF(SUM($O45:AS45)&lt;$Q26,AS45,0)),0)</f>
        <v>0</v>
      </c>
      <c r="AU45" s="186">
        <f>IFERROR(IF(AT45=0,IF(AU$36&amp;AU$37=$P26&amp;$O26,1,0)*$Q26/($R26*12),IF(SUM($O45:AT45)&lt;$Q26,AT45,0)),0)</f>
        <v>0</v>
      </c>
      <c r="AV45" s="186">
        <f>IFERROR(IF(AU45=0,IF(AV$36&amp;AV$37=$P26&amp;$O26,1,0)*$Q26/($R26*12),IF(SUM($O45:AU45)&lt;$Q26,AU45,0)),0)</f>
        <v>0</v>
      </c>
      <c r="AW45" s="186">
        <f>IFERROR(IF(AV45=0,IF(AW$36&amp;AW$37=$P26&amp;$O26,1,0)*$Q26/($R26*12),IF(SUM($O45:AV45)&lt;$Q26,AV45,0)),0)</f>
        <v>0</v>
      </c>
      <c r="AX45" s="186">
        <f>IFERROR(IF(AW45=0,IF(AX$36&amp;AX$37=$P26&amp;$O26,1,0)*$Q26/($R26*12),IF(SUM($O45:AW45)&lt;$Q26,AW45,0)),0)</f>
        <v>0</v>
      </c>
    </row>
    <row r="46" spans="1:50" s="83" customFormat="1" ht="15.6" x14ac:dyDescent="0.3">
      <c r="A46" s="161">
        <v>19</v>
      </c>
      <c r="B46" s="109">
        <f t="shared" si="2"/>
        <v>0</v>
      </c>
      <c r="C46" s="109">
        <f t="shared" si="3"/>
        <v>0</v>
      </c>
      <c r="D46" s="109">
        <f t="shared" si="1"/>
        <v>0</v>
      </c>
      <c r="E46" s="109">
        <f t="shared" si="6"/>
        <v>0</v>
      </c>
      <c r="F46" s="162" t="str">
        <f t="shared" si="10"/>
        <v>3 кв-л</v>
      </c>
      <c r="M46" s="91">
        <f t="shared" si="7"/>
        <v>0</v>
      </c>
      <c r="N46" s="184" t="str">
        <f t="shared" si="5"/>
        <v>8 кап.вложение</v>
      </c>
      <c r="O46" s="185">
        <f t="shared" si="8"/>
        <v>0</v>
      </c>
      <c r="P46" s="186">
        <f t="shared" si="9"/>
        <v>0</v>
      </c>
      <c r="Q46" s="186">
        <f>IFERROR(IF(P46=0,IF(Q$36&amp;Q$37=$P27&amp;$O27,1,0)*$Q27/($R27*12),IF(SUM($O46:P46)&lt;$Q27,P46,0)),0)</f>
        <v>0</v>
      </c>
      <c r="R46" s="186">
        <f>IFERROR(IF(Q46=0,IF(R$36&amp;R$37=$P27&amp;$O27,1,0)*$Q27/($R27*12),IF(SUM($O46:Q46)&lt;$Q27,Q46,0)),0)</f>
        <v>0</v>
      </c>
      <c r="S46" s="186">
        <f>IFERROR(IF(R46=0,IF(S$36&amp;S$37=$P27&amp;$O27,1,0)*$Q27/($R27*12),IF(SUM($O46:R46)&lt;$Q27,R46,0)),0)</f>
        <v>0</v>
      </c>
      <c r="T46" s="186">
        <f>IFERROR(IF(S46=0,IF(T$36&amp;T$37=$P27&amp;$O27,1,0)*$Q27/($R27*12),IF(SUM($O46:S46)&lt;$Q27,S46,0)),0)</f>
        <v>0</v>
      </c>
      <c r="U46" s="186">
        <f>IFERROR(IF(T46=0,IF(U$36&amp;U$37=$P27&amp;$O27,1,0)*$Q27/($R27*12),IF(SUM($O46:T46)&lt;$Q27,T46,0)),0)</f>
        <v>0</v>
      </c>
      <c r="V46" s="186">
        <f>IFERROR(IF(U46=0,IF(V$36&amp;V$37=$P27&amp;$O27,1,0)*$Q27/($R27*12),IF(SUM($O46:U46)&lt;$Q27,U46,0)),0)</f>
        <v>0</v>
      </c>
      <c r="W46" s="186">
        <f>IFERROR(IF(V46=0,IF(W$36&amp;W$37=$P27&amp;$O27,1,0)*$Q27/($R27*12),IF(SUM($O46:V46)&lt;$Q27,V46,0)),0)</f>
        <v>0</v>
      </c>
      <c r="X46" s="186">
        <f>IFERROR(IF(W46=0,IF(X$36&amp;X$37=$P27&amp;$O27,1,0)*$Q27/($R27*12),IF(SUM($O46:W46)&lt;$Q27,W46,0)),0)</f>
        <v>0</v>
      </c>
      <c r="Y46" s="186">
        <f>IFERROR(IF(X46=0,IF(Y$36&amp;Y$37=$P27&amp;$O27,1,0)*$Q27/($R27*12),IF(SUM($O46:X46)&lt;$Q27,X46,0)),0)</f>
        <v>0</v>
      </c>
      <c r="Z46" s="186">
        <f>IFERROR(IF(Y46=0,IF(Z$36&amp;Z$37=$P27&amp;$O27,1,0)*$Q27/($R27*12),IF(SUM($O46:Y46)&lt;$Q27,Y46,0)),0)</f>
        <v>0</v>
      </c>
      <c r="AA46" s="186">
        <f>IFERROR(IF(Z46=0,IF(AA$36&amp;AA$37=$P27&amp;$O27,1,0)*$Q27/($R27*12),IF(SUM($O46:Z46)&lt;$Q27,Z46,0)),0)</f>
        <v>0</v>
      </c>
      <c r="AB46" s="186">
        <f>IFERROR(IF(AA46=0,IF(AB$36&amp;AB$37=$P27&amp;$O27,1,0)*$Q27/($R27*12),IF(SUM($O46:AA46)&lt;$Q27,AA46,0)),0)</f>
        <v>0</v>
      </c>
      <c r="AC46" s="186">
        <f>IFERROR(IF(AB46=0,IF(AC$36&amp;AC$37=$P27&amp;$O27,1,0)*$Q27/($R27*12),IF(SUM($O46:AB46)&lt;$Q27,AB46,0)),0)</f>
        <v>0</v>
      </c>
      <c r="AD46" s="186">
        <f>IFERROR(IF(AC46=0,IF(AD$36&amp;AD$37=$P27&amp;$O27,1,0)*$Q27/($R27*12),IF(SUM($O46:AC46)&lt;$Q27,AC46,0)),0)</f>
        <v>0</v>
      </c>
      <c r="AE46" s="186">
        <f>IFERROR(IF(AD46=0,IF(AE$36&amp;AE$37=$P27&amp;$O27,1,0)*$Q27/($R27*12),IF(SUM($O46:AD46)&lt;$Q27,AD46,0)),0)</f>
        <v>0</v>
      </c>
      <c r="AF46" s="186">
        <f>IFERROR(IF(AE46=0,IF(AF$36&amp;AF$37=$P27&amp;$O27,1,0)*$Q27/($R27*12),IF(SUM($O46:AE46)&lt;$Q27,AE46,0)),0)</f>
        <v>0</v>
      </c>
      <c r="AG46" s="186">
        <f>IFERROR(IF(AF46=0,IF(AG$36&amp;AG$37=$P27&amp;$O27,1,0)*$Q27/($R27*12),IF(SUM($O46:AF46)&lt;$Q27,AF46,0)),0)</f>
        <v>0</v>
      </c>
      <c r="AH46" s="186">
        <f>IFERROR(IF(AG46=0,IF(AH$36&amp;AH$37=$P27&amp;$O27,1,0)*$Q27/($R27*12),IF(SUM($O46:AG46)&lt;$Q27,AG46,0)),0)</f>
        <v>0</v>
      </c>
      <c r="AI46" s="186">
        <f>IFERROR(IF(AH46=0,IF(AI$36&amp;AI$37=$P27&amp;$O27,1,0)*$Q27/($R27*12),IF(SUM($O46:AH46)&lt;$Q27,AH46,0)),0)</f>
        <v>0</v>
      </c>
      <c r="AJ46" s="186">
        <f>IFERROR(IF(AI46=0,IF(AJ$36&amp;AJ$37=$P27&amp;$O27,1,0)*$Q27/($R27*12),IF(SUM($O46:AI46)&lt;$Q27,AI46,0)),0)</f>
        <v>0</v>
      </c>
      <c r="AK46" s="186">
        <f>IFERROR(IF(AJ46=0,IF(AK$36&amp;AK$37=$P27&amp;$O27,1,0)*$Q27/($R27*12),IF(SUM($O46:AJ46)&lt;$Q27,AJ46,0)),0)</f>
        <v>0</v>
      </c>
      <c r="AL46" s="186">
        <f>IFERROR(IF(AK46=0,IF(AL$36&amp;AL$37=$P27&amp;$O27,1,0)*$Q27/($R27*12),IF(SUM($O46:AK46)&lt;$Q27,AK46,0)),0)</f>
        <v>0</v>
      </c>
      <c r="AM46" s="186">
        <f>IFERROR(IF(AL46=0,IF(AM$36&amp;AM$37=$P27&amp;$O27,1,0)*$Q27/($R27*12),IF(SUM($O46:AL46)&lt;$Q27,AL46,0)),0)</f>
        <v>0</v>
      </c>
      <c r="AN46" s="186">
        <f>IFERROR(IF(AM46=0,IF(AN$36&amp;AN$37=$P27&amp;$O27,1,0)*$Q27/($R27*12),IF(SUM($O46:AM46)&lt;$Q27,AM46,0)),0)</f>
        <v>0</v>
      </c>
      <c r="AO46" s="186">
        <f>IFERROR(IF(AN46=0,IF(AO$36&amp;AO$37=$P27&amp;$O27,1,0)*$Q27/($R27*12),IF(SUM($O46:AN46)&lt;$Q27,AN46,0)),0)</f>
        <v>0</v>
      </c>
      <c r="AP46" s="186">
        <f>IFERROR(IF(AO46=0,IF(AP$36&amp;AP$37=$P27&amp;$O27,1,0)*$Q27/($R27*12),IF(SUM($O46:AO46)&lt;$Q27,AO46,0)),0)</f>
        <v>0</v>
      </c>
      <c r="AQ46" s="186">
        <f>IFERROR(IF(AP46=0,IF(AQ$36&amp;AQ$37=$P27&amp;$O27,1,0)*$Q27/($R27*12),IF(SUM($O46:AP46)&lt;$Q27,AP46,0)),0)</f>
        <v>0</v>
      </c>
      <c r="AR46" s="186">
        <f>IFERROR(IF(AQ46=0,IF(AR$36&amp;AR$37=$P27&amp;$O27,1,0)*$Q27/($R27*12),IF(SUM($O46:AQ46)&lt;$Q27,AQ46,0)),0)</f>
        <v>0</v>
      </c>
      <c r="AS46" s="186">
        <f>IFERROR(IF(AR46=0,IF(AS$36&amp;AS$37=$P27&amp;$O27,1,0)*$Q27/($R27*12),IF(SUM($O46:AR46)&lt;$Q27,AR46,0)),0)</f>
        <v>0</v>
      </c>
      <c r="AT46" s="186">
        <f>IFERROR(IF(AS46=0,IF(AT$36&amp;AT$37=$P27&amp;$O27,1,0)*$Q27/($R27*12),IF(SUM($O46:AS46)&lt;$Q27,AS46,0)),0)</f>
        <v>0</v>
      </c>
      <c r="AU46" s="186">
        <f>IFERROR(IF(AT46=0,IF(AU$36&amp;AU$37=$P27&amp;$O27,1,0)*$Q27/($R27*12),IF(SUM($O46:AT46)&lt;$Q27,AT46,0)),0)</f>
        <v>0</v>
      </c>
      <c r="AV46" s="186">
        <f>IFERROR(IF(AU46=0,IF(AV$36&amp;AV$37=$P27&amp;$O27,1,0)*$Q27/($R27*12),IF(SUM($O46:AU46)&lt;$Q27,AU46,0)),0)</f>
        <v>0</v>
      </c>
      <c r="AW46" s="186">
        <f>IFERROR(IF(AV46=0,IF(AW$36&amp;AW$37=$P27&amp;$O27,1,0)*$Q27/($R27*12),IF(SUM($O46:AV46)&lt;$Q27,AV46,0)),0)</f>
        <v>0</v>
      </c>
      <c r="AX46" s="186">
        <f>IFERROR(IF(AW46=0,IF(AX$36&amp;AX$37=$P27&amp;$O27,1,0)*$Q27/($R27*12),IF(SUM($O46:AW46)&lt;$Q27,AW46,0)),0)</f>
        <v>0</v>
      </c>
    </row>
    <row r="47" spans="1:50" s="83" customFormat="1" ht="15.6" x14ac:dyDescent="0.3">
      <c r="A47" s="161">
        <v>20</v>
      </c>
      <c r="B47" s="109">
        <f t="shared" si="2"/>
        <v>0</v>
      </c>
      <c r="C47" s="109">
        <f t="shared" si="3"/>
        <v>0</v>
      </c>
      <c r="D47" s="109">
        <f t="shared" si="1"/>
        <v>0</v>
      </c>
      <c r="E47" s="109">
        <f t="shared" si="6"/>
        <v>0</v>
      </c>
      <c r="F47" s="162" t="str">
        <f t="shared" si="10"/>
        <v>3 кв-л</v>
      </c>
      <c r="M47" s="91">
        <f t="shared" si="7"/>
        <v>0</v>
      </c>
      <c r="N47" s="184" t="str">
        <f t="shared" si="5"/>
        <v>9 кап.вложение</v>
      </c>
      <c r="O47" s="185">
        <f t="shared" si="8"/>
        <v>0</v>
      </c>
      <c r="P47" s="186">
        <f t="shared" si="9"/>
        <v>0</v>
      </c>
      <c r="Q47" s="186">
        <f>IFERROR(IF(P47=0,IF(Q$36&amp;Q$37=$P28&amp;$O28,1,0)*$Q28/($R28*12),IF(SUM($O47:P47)&lt;$Q28,P47,0)),0)</f>
        <v>0</v>
      </c>
      <c r="R47" s="186">
        <f>IFERROR(IF(Q47=0,IF(R$36&amp;R$37=$P28&amp;$O28,1,0)*$Q28/($R28*12),IF(SUM($O47:Q47)&lt;$Q28,Q47,0)),0)</f>
        <v>0</v>
      </c>
      <c r="S47" s="186">
        <f>IFERROR(IF(R47=0,IF(S$36&amp;S$37=$P28&amp;$O28,1,0)*$Q28/($R28*12),IF(SUM($O47:R47)&lt;$Q28,R47,0)),0)</f>
        <v>0</v>
      </c>
      <c r="T47" s="186">
        <f>IFERROR(IF(S47=0,IF(T$36&amp;T$37=$P28&amp;$O28,1,0)*$Q28/($R28*12),IF(SUM($O47:S47)&lt;$Q28,S47,0)),0)</f>
        <v>0</v>
      </c>
      <c r="U47" s="186">
        <f>IFERROR(IF(T47=0,IF(U$36&amp;U$37=$P28&amp;$O28,1,0)*$Q28/($R28*12),IF(SUM($O47:T47)&lt;$Q28,T47,0)),0)</f>
        <v>0</v>
      </c>
      <c r="V47" s="186">
        <f>IFERROR(IF(U47=0,IF(V$36&amp;V$37=$P28&amp;$O28,1,0)*$Q28/($R28*12),IF(SUM($O47:U47)&lt;$Q28,U47,0)),0)</f>
        <v>0</v>
      </c>
      <c r="W47" s="186">
        <f>IFERROR(IF(V47=0,IF(W$36&amp;W$37=$P28&amp;$O28,1,0)*$Q28/($R28*12),IF(SUM($O47:V47)&lt;$Q28,V47,0)),0)</f>
        <v>0</v>
      </c>
      <c r="X47" s="186">
        <f>IFERROR(IF(W47=0,IF(X$36&amp;X$37=$P28&amp;$O28,1,0)*$Q28/($R28*12),IF(SUM($O47:W47)&lt;$Q28,W47,0)),0)</f>
        <v>0</v>
      </c>
      <c r="Y47" s="186">
        <f>IFERROR(IF(X47=0,IF(Y$36&amp;Y$37=$P28&amp;$O28,1,0)*$Q28/($R28*12),IF(SUM($O47:X47)&lt;$Q28,X47,0)),0)</f>
        <v>0</v>
      </c>
      <c r="Z47" s="186">
        <f>IFERROR(IF(Y47=0,IF(Z$36&amp;Z$37=$P28&amp;$O28,1,0)*$Q28/($R28*12),IF(SUM($O47:Y47)&lt;$Q28,Y47,0)),0)</f>
        <v>0</v>
      </c>
      <c r="AA47" s="186">
        <f>IFERROR(IF(Z47=0,IF(AA$36&amp;AA$37=$P28&amp;$O28,1,0)*$Q28/($R28*12),IF(SUM($O47:Z47)&lt;$Q28,Z47,0)),0)</f>
        <v>0</v>
      </c>
      <c r="AB47" s="186">
        <f>IFERROR(IF(AA47=0,IF(AB$36&amp;AB$37=$P28&amp;$O28,1,0)*$Q28/($R28*12),IF(SUM($O47:AA47)&lt;$Q28,AA47,0)),0)</f>
        <v>0</v>
      </c>
      <c r="AC47" s="186">
        <f>IFERROR(IF(AB47=0,IF(AC$36&amp;AC$37=$P28&amp;$O28,1,0)*$Q28/($R28*12),IF(SUM($O47:AB47)&lt;$Q28,AB47,0)),0)</f>
        <v>0</v>
      </c>
      <c r="AD47" s="186">
        <f>IFERROR(IF(AC47=0,IF(AD$36&amp;AD$37=$P28&amp;$O28,1,0)*$Q28/($R28*12),IF(SUM($O47:AC47)&lt;$Q28,AC47,0)),0)</f>
        <v>0</v>
      </c>
      <c r="AE47" s="186">
        <f>IFERROR(IF(AD47=0,IF(AE$36&amp;AE$37=$P28&amp;$O28,1,0)*$Q28/($R28*12),IF(SUM($O47:AD47)&lt;$Q28,AD47,0)),0)</f>
        <v>0</v>
      </c>
      <c r="AF47" s="186">
        <f>IFERROR(IF(AE47=0,IF(AF$36&amp;AF$37=$P28&amp;$O28,1,0)*$Q28/($R28*12),IF(SUM($O47:AE47)&lt;$Q28,AE47,0)),0)</f>
        <v>0</v>
      </c>
      <c r="AG47" s="186">
        <f>IFERROR(IF(AF47=0,IF(AG$36&amp;AG$37=$P28&amp;$O28,1,0)*$Q28/($R28*12),IF(SUM($O47:AF47)&lt;$Q28,AF47,0)),0)</f>
        <v>0</v>
      </c>
      <c r="AH47" s="186">
        <f>IFERROR(IF(AG47=0,IF(AH$36&amp;AH$37=$P28&amp;$O28,1,0)*$Q28/($R28*12),IF(SUM($O47:AG47)&lt;$Q28,AG47,0)),0)</f>
        <v>0</v>
      </c>
      <c r="AI47" s="186">
        <f>IFERROR(IF(AH47=0,IF(AI$36&amp;AI$37=$P28&amp;$O28,1,0)*$Q28/($R28*12),IF(SUM($O47:AH47)&lt;$Q28,AH47,0)),0)</f>
        <v>0</v>
      </c>
      <c r="AJ47" s="186">
        <f>IFERROR(IF(AI47=0,IF(AJ$36&amp;AJ$37=$P28&amp;$O28,1,0)*$Q28/($R28*12),IF(SUM($O47:AI47)&lt;$Q28,AI47,0)),0)</f>
        <v>0</v>
      </c>
      <c r="AK47" s="186">
        <f>IFERROR(IF(AJ47=0,IF(AK$36&amp;AK$37=$P28&amp;$O28,1,0)*$Q28/($R28*12),IF(SUM($O47:AJ47)&lt;$Q28,AJ47,0)),0)</f>
        <v>0</v>
      </c>
      <c r="AL47" s="186">
        <f>IFERROR(IF(AK47=0,IF(AL$36&amp;AL$37=$P28&amp;$O28,1,0)*$Q28/($R28*12),IF(SUM($O47:AK47)&lt;$Q28,AK47,0)),0)</f>
        <v>0</v>
      </c>
      <c r="AM47" s="186">
        <f>IFERROR(IF(AL47=0,IF(AM$36&amp;AM$37=$P28&amp;$O28,1,0)*$Q28/($R28*12),IF(SUM($O47:AL47)&lt;$Q28,AL47,0)),0)</f>
        <v>0</v>
      </c>
      <c r="AN47" s="186">
        <f>IFERROR(IF(AM47=0,IF(AN$36&amp;AN$37=$P28&amp;$O28,1,0)*$Q28/($R28*12),IF(SUM($O47:AM47)&lt;$Q28,AM47,0)),0)</f>
        <v>0</v>
      </c>
      <c r="AO47" s="186">
        <f>IFERROR(IF(AN47=0,IF(AO$36&amp;AO$37=$P28&amp;$O28,1,0)*$Q28/($R28*12),IF(SUM($O47:AN47)&lt;$Q28,AN47,0)),0)</f>
        <v>0</v>
      </c>
      <c r="AP47" s="186">
        <f>IFERROR(IF(AO47=0,IF(AP$36&amp;AP$37=$P28&amp;$O28,1,0)*$Q28/($R28*12),IF(SUM($O47:AO47)&lt;$Q28,AO47,0)),0)</f>
        <v>0</v>
      </c>
      <c r="AQ47" s="186">
        <f>IFERROR(IF(AP47=0,IF(AQ$36&amp;AQ$37=$P28&amp;$O28,1,0)*$Q28/($R28*12),IF(SUM($O47:AP47)&lt;$Q28,AP47,0)),0)</f>
        <v>0</v>
      </c>
      <c r="AR47" s="186">
        <f>IFERROR(IF(AQ47=0,IF(AR$36&amp;AR$37=$P28&amp;$O28,1,0)*$Q28/($R28*12),IF(SUM($O47:AQ47)&lt;$Q28,AQ47,0)),0)</f>
        <v>0</v>
      </c>
      <c r="AS47" s="186">
        <f>IFERROR(IF(AR47=0,IF(AS$36&amp;AS$37=$P28&amp;$O28,1,0)*$Q28/($R28*12),IF(SUM($O47:AR47)&lt;$Q28,AR47,0)),0)</f>
        <v>0</v>
      </c>
      <c r="AT47" s="186">
        <f>IFERROR(IF(AS47=0,IF(AT$36&amp;AT$37=$P28&amp;$O28,1,0)*$Q28/($R28*12),IF(SUM($O47:AS47)&lt;$Q28,AS47,0)),0)</f>
        <v>0</v>
      </c>
      <c r="AU47" s="186">
        <f>IFERROR(IF(AT47=0,IF(AU$36&amp;AU$37=$P28&amp;$O28,1,0)*$Q28/($R28*12),IF(SUM($O47:AT47)&lt;$Q28,AT47,0)),0)</f>
        <v>0</v>
      </c>
      <c r="AV47" s="186">
        <f>IFERROR(IF(AU47=0,IF(AV$36&amp;AV$37=$P28&amp;$O28,1,0)*$Q28/($R28*12),IF(SUM($O47:AU47)&lt;$Q28,AU47,0)),0)</f>
        <v>0</v>
      </c>
      <c r="AW47" s="186">
        <f>IFERROR(IF(AV47=0,IF(AW$36&amp;AW$37=$P28&amp;$O28,1,0)*$Q28/($R28*12),IF(SUM($O47:AV47)&lt;$Q28,AV47,0)),0)</f>
        <v>0</v>
      </c>
      <c r="AX47" s="186">
        <f>IFERROR(IF(AW47=0,IF(AX$36&amp;AX$37=$P28&amp;$O28,1,0)*$Q28/($R28*12),IF(SUM($O47:AW47)&lt;$Q28,AW47,0)),0)</f>
        <v>0</v>
      </c>
    </row>
    <row r="48" spans="1:50" s="83" customFormat="1" ht="15.6" x14ac:dyDescent="0.3">
      <c r="A48" s="161">
        <v>21</v>
      </c>
      <c r="B48" s="109">
        <f t="shared" si="2"/>
        <v>0</v>
      </c>
      <c r="C48" s="109">
        <f t="shared" si="3"/>
        <v>0</v>
      </c>
      <c r="D48" s="109">
        <f t="shared" si="1"/>
        <v>0</v>
      </c>
      <c r="E48" s="109">
        <f t="shared" si="6"/>
        <v>0</v>
      </c>
      <c r="F48" s="162" t="str">
        <f t="shared" si="10"/>
        <v>3 кв-л</v>
      </c>
      <c r="M48" s="91">
        <f t="shared" si="7"/>
        <v>0</v>
      </c>
      <c r="N48" s="184" t="str">
        <f t="shared" si="5"/>
        <v>10 кап.вложение</v>
      </c>
      <c r="O48" s="185">
        <f>IF(O$36&amp;O$37=$P29&amp;$O29,$Q29/($R29*12),0)</f>
        <v>0</v>
      </c>
      <c r="P48" s="186">
        <f t="shared" si="9"/>
        <v>0</v>
      </c>
      <c r="Q48" s="186">
        <f>IFERROR(IF(P48=0,IF(Q$36&amp;Q$37=$P29&amp;$O29,1,0)*$Q29/($R29*12),IF(SUM($O48:P48)&lt;$Q29,P48,0)),0)</f>
        <v>0</v>
      </c>
      <c r="R48" s="186">
        <f>IFERROR(IF(Q48=0,IF(R$36&amp;R$37=$P29&amp;$O29,1,0)*$Q29/($R29*12),IF(SUM($O48:Q48)&lt;$Q29,Q48,0)),0)</f>
        <v>0</v>
      </c>
      <c r="S48" s="186">
        <f>IFERROR(IF(R48=0,IF(S$36&amp;S$37=$P29&amp;$O29,1,0)*$Q29/($R29*12),IF(SUM($O48:R48)&lt;$Q29,R48,0)),0)</f>
        <v>0</v>
      </c>
      <c r="T48" s="186">
        <f>IFERROR(IF(S48=0,IF(T$36&amp;T$37=$P29&amp;$O29,1,0)*$Q29/($R29*12),IF(SUM($O48:S48)&lt;$Q29,S48,0)),0)</f>
        <v>0</v>
      </c>
      <c r="U48" s="186">
        <f>IFERROR(IF(T48=0,IF(U$36&amp;U$37=$P29&amp;$O29,1,0)*$Q29/($R29*12),IF(SUM($O48:T48)&lt;$Q29,T48,0)),0)</f>
        <v>0</v>
      </c>
      <c r="V48" s="186">
        <f>IFERROR(IF(U48=0,IF(V$36&amp;V$37=$P29&amp;$O29,1,0)*$Q29/($R29*12),IF(SUM($O48:U48)&lt;$Q29,U48,0)),0)</f>
        <v>0</v>
      </c>
      <c r="W48" s="186">
        <f>IFERROR(IF(V48=0,IF(W$36&amp;W$37=$P29&amp;$O29,1,0)*$Q29/($R29*12),IF(SUM($O48:V48)&lt;$Q29,V48,0)),0)</f>
        <v>0</v>
      </c>
      <c r="X48" s="186">
        <f>IFERROR(IF(W48=0,IF(X$36&amp;X$37=$P29&amp;$O29,1,0)*$Q29/($R29*12),IF(SUM($O48:W48)&lt;$Q29,W48,0)),0)</f>
        <v>0</v>
      </c>
      <c r="Y48" s="186">
        <f>IFERROR(IF(X48=0,IF(Y$36&amp;Y$37=$P29&amp;$O29,1,0)*$Q29/($R29*12),IF(SUM($O48:X48)&lt;$Q29,X48,0)),0)</f>
        <v>0</v>
      </c>
      <c r="Z48" s="186">
        <f>IFERROR(IF(Y48=0,IF(Z$36&amp;Z$37=$P29&amp;$O29,1,0)*$Q29/($R29*12),IF(SUM($O48:Y48)&lt;$Q29,Y48,0)),0)</f>
        <v>0</v>
      </c>
      <c r="AA48" s="186">
        <f>IFERROR(IF(Z48=0,IF(AA$36&amp;AA$37=$P29&amp;$O29,1,0)*$Q29/($R29*12),IF(SUM($O48:Z48)&lt;$Q29,Z48,0)),0)</f>
        <v>0</v>
      </c>
      <c r="AB48" s="186">
        <f>IFERROR(IF(AA48=0,IF(AB$36&amp;AB$37=$P29&amp;$O29,1,0)*$Q29/($R29*12),IF(SUM($O48:AA48)&lt;$Q29,AA48,0)),0)</f>
        <v>0</v>
      </c>
      <c r="AC48" s="186">
        <f>IFERROR(IF(AB48=0,IF(AC$36&amp;AC$37=$P29&amp;$O29,1,0)*$Q29/($R29*12),IF(SUM($O48:AB48)&lt;$Q29,AB48,0)),0)</f>
        <v>0</v>
      </c>
      <c r="AD48" s="186">
        <f>IFERROR(IF(AC48=0,IF(AD$36&amp;AD$37=$P29&amp;$O29,1,0)*$Q29/($R29*12),IF(SUM($O48:AC48)&lt;$Q29,AC48,0)),0)</f>
        <v>0</v>
      </c>
      <c r="AE48" s="186">
        <f>IFERROR(IF(AD48=0,IF(AE$36&amp;AE$37=$P29&amp;$O29,1,0)*$Q29/($R29*12),IF(SUM($O48:AD48)&lt;$Q29,AD48,0)),0)</f>
        <v>0</v>
      </c>
      <c r="AF48" s="186">
        <f>IFERROR(IF(AE48=0,IF(AF$36&amp;AF$37=$P29&amp;$O29,1,0)*$Q29/($R29*12),IF(SUM($O48:AE48)&lt;$Q29,AE48,0)),0)</f>
        <v>0</v>
      </c>
      <c r="AG48" s="186">
        <f>IFERROR(IF(AF48=0,IF(AG$36&amp;AG$37=$P29&amp;$O29,1,0)*$Q29/($R29*12),IF(SUM($O48:AF48)&lt;$Q29,AF48,0)),0)</f>
        <v>0</v>
      </c>
      <c r="AH48" s="186">
        <f>IFERROR(IF(AG48=0,IF(AH$36&amp;AH$37=$P29&amp;$O29,1,0)*$Q29/($R29*12),IF(SUM($O48:AG48)&lt;$Q29,AG48,0)),0)</f>
        <v>0</v>
      </c>
      <c r="AI48" s="186">
        <f>IFERROR(IF(AH48=0,IF(AI$36&amp;AI$37=$P29&amp;$O29,1,0)*$Q29/($R29*12),IF(SUM($O48:AH48)&lt;$Q29,AH48,0)),0)</f>
        <v>0</v>
      </c>
      <c r="AJ48" s="186">
        <f>IFERROR(IF(AI48=0,IF(AJ$36&amp;AJ$37=$P29&amp;$O29,1,0)*$Q29/($R29*12),IF(SUM($O48:AI48)&lt;$Q29,AI48,0)),0)</f>
        <v>0</v>
      </c>
      <c r="AK48" s="186">
        <f>IFERROR(IF(AJ48=0,IF(AK$36&amp;AK$37=$P29&amp;$O29,1,0)*$Q29/($R29*12),IF(SUM($O48:AJ48)&lt;$Q29,AJ48,0)),0)</f>
        <v>0</v>
      </c>
      <c r="AL48" s="186">
        <f>IFERROR(IF(AK48=0,IF(AL$36&amp;AL$37=$P29&amp;$O29,1,0)*$Q29/($R29*12),IF(SUM($O48:AK48)&lt;$Q29,AK48,0)),0)</f>
        <v>0</v>
      </c>
      <c r="AM48" s="186">
        <f>IFERROR(IF(AL48=0,IF(AM$36&amp;AM$37=$P29&amp;$O29,1,0)*$Q29/($R29*12),IF(SUM($O48:AL48)&lt;$Q29,AL48,0)),0)</f>
        <v>0</v>
      </c>
      <c r="AN48" s="186">
        <f>IFERROR(IF(AM48=0,IF(AN$36&amp;AN$37=$P29&amp;$O29,1,0)*$Q29/($R29*12),IF(SUM($O48:AM48)&lt;$Q29,AM48,0)),0)</f>
        <v>0</v>
      </c>
      <c r="AO48" s="186">
        <f>IFERROR(IF(AN48=0,IF(AO$36&amp;AO$37=$P29&amp;$O29,1,0)*$Q29/($R29*12),IF(SUM($O48:AN48)&lt;$Q29,AN48,0)),0)</f>
        <v>0</v>
      </c>
      <c r="AP48" s="186">
        <f>IFERROR(IF(AO48=0,IF(AP$36&amp;AP$37=$P29&amp;$O29,1,0)*$Q29/($R29*12),IF(SUM($O48:AO48)&lt;$Q29,AO48,0)),0)</f>
        <v>0</v>
      </c>
      <c r="AQ48" s="186">
        <f>IFERROR(IF(AP48=0,IF(AQ$36&amp;AQ$37=$P29&amp;$O29,1,0)*$Q29/($R29*12),IF(SUM($O48:AP48)&lt;$Q29,AP48,0)),0)</f>
        <v>0</v>
      </c>
      <c r="AR48" s="186">
        <f>IFERROR(IF(AQ48=0,IF(AR$36&amp;AR$37=$P29&amp;$O29,1,0)*$Q29/($R29*12),IF(SUM($O48:AQ48)&lt;$Q29,AQ48,0)),0)</f>
        <v>0</v>
      </c>
      <c r="AS48" s="186">
        <f>IFERROR(IF(AR48=0,IF(AS$36&amp;AS$37=$P29&amp;$O29,1,0)*$Q29/($R29*12),IF(SUM($O48:AR48)&lt;$Q29,AR48,0)),0)</f>
        <v>0</v>
      </c>
      <c r="AT48" s="186">
        <f>IFERROR(IF(AS48=0,IF(AT$36&amp;AT$37=$P29&amp;$O29,1,0)*$Q29/($R29*12),IF(SUM($O48:AS48)&lt;$Q29,AS48,0)),0)</f>
        <v>0</v>
      </c>
      <c r="AU48" s="186">
        <f>IFERROR(IF(AT48=0,IF(AU$36&amp;AU$37=$P29&amp;$O29,1,0)*$Q29/($R29*12),IF(SUM($O48:AT48)&lt;$Q29,AT48,0)),0)</f>
        <v>0</v>
      </c>
      <c r="AV48" s="186">
        <f>IFERROR(IF(AU48=0,IF(AV$36&amp;AV$37=$P29&amp;$O29,1,0)*$Q29/($R29*12),IF(SUM($O48:AU48)&lt;$Q29,AU48,0)),0)</f>
        <v>0</v>
      </c>
      <c r="AW48" s="186">
        <f>IFERROR(IF(AV48=0,IF(AW$36&amp;AW$37=$P29&amp;$O29,1,0)*$Q29/($R29*12),IF(SUM($O48:AV48)&lt;$Q29,AV48,0)),0)</f>
        <v>0</v>
      </c>
      <c r="AX48" s="186">
        <f>IFERROR(IF(AW48=0,IF(AX$36&amp;AX$37=$P29&amp;$O29,1,0)*$Q29/($R29*12),IF(SUM($O48:AW48)&lt;$Q29,AW48,0)),0)</f>
        <v>0</v>
      </c>
    </row>
    <row r="49" spans="1:50" s="83" customFormat="1" ht="15.6" x14ac:dyDescent="0.3">
      <c r="A49" s="161">
        <v>22</v>
      </c>
      <c r="B49" s="109">
        <f t="shared" si="2"/>
        <v>0</v>
      </c>
      <c r="C49" s="109">
        <f t="shared" si="3"/>
        <v>0</v>
      </c>
      <c r="D49" s="109">
        <f t="shared" si="1"/>
        <v>0</v>
      </c>
      <c r="E49" s="109">
        <f t="shared" si="6"/>
        <v>0</v>
      </c>
      <c r="F49" s="162" t="str">
        <f t="shared" si="10"/>
        <v>4 кв-л</v>
      </c>
      <c r="M49" s="91"/>
      <c r="N49" s="193"/>
    </row>
    <row r="50" spans="1:50" s="83" customFormat="1" ht="15.6" x14ac:dyDescent="0.3">
      <c r="A50" s="161">
        <v>23</v>
      </c>
      <c r="B50" s="109">
        <f t="shared" si="2"/>
        <v>0</v>
      </c>
      <c r="C50" s="109">
        <f t="shared" si="3"/>
        <v>0</v>
      </c>
      <c r="D50" s="109">
        <f t="shared" si="1"/>
        <v>0</v>
      </c>
      <c r="E50" s="109">
        <f t="shared" si="6"/>
        <v>0</v>
      </c>
      <c r="F50" s="162" t="str">
        <f t="shared" si="10"/>
        <v>4 кв-л</v>
      </c>
      <c r="N50" s="82" t="s">
        <v>311</v>
      </c>
    </row>
    <row r="51" spans="1:50" s="83" customFormat="1" ht="16.2" thickBot="1" x14ac:dyDescent="0.35">
      <c r="A51" s="163">
        <v>24</v>
      </c>
      <c r="B51" s="164">
        <f t="shared" si="2"/>
        <v>0</v>
      </c>
      <c r="C51" s="164">
        <f t="shared" si="3"/>
        <v>0</v>
      </c>
      <c r="D51" s="164">
        <f t="shared" si="1"/>
        <v>0</v>
      </c>
      <c r="E51" s="164">
        <f>E50-B51</f>
        <v>0</v>
      </c>
      <c r="F51" s="165" t="str">
        <f t="shared" si="10"/>
        <v>4 кв-л</v>
      </c>
      <c r="N51" s="184" t="str">
        <f>N20</f>
        <v>1 кап.вложение</v>
      </c>
      <c r="O51" s="107">
        <f t="shared" ref="O51:T51" si="11">IF(O$36&amp;O$37=$P20&amp;$O20,$Q20,0)/1000</f>
        <v>0</v>
      </c>
      <c r="P51" s="107">
        <f t="shared" si="11"/>
        <v>0</v>
      </c>
      <c r="Q51" s="107">
        <f t="shared" si="11"/>
        <v>0</v>
      </c>
      <c r="R51" s="107">
        <f t="shared" si="11"/>
        <v>0</v>
      </c>
      <c r="S51" s="107">
        <f t="shared" si="11"/>
        <v>0</v>
      </c>
      <c r="T51" s="107">
        <f t="shared" si="11"/>
        <v>0</v>
      </c>
      <c r="U51" s="107">
        <f t="shared" ref="U51:AX51" si="12">IF(U$36&amp;U$37=$P20&amp;$O20,$Q20,0)/1000</f>
        <v>0</v>
      </c>
      <c r="V51" s="107">
        <f t="shared" si="12"/>
        <v>0</v>
      </c>
      <c r="W51" s="107">
        <f t="shared" si="12"/>
        <v>0</v>
      </c>
      <c r="X51" s="107">
        <f t="shared" si="12"/>
        <v>0</v>
      </c>
      <c r="Y51" s="107">
        <f t="shared" si="12"/>
        <v>0</v>
      </c>
      <c r="Z51" s="107">
        <f t="shared" si="12"/>
        <v>0</v>
      </c>
      <c r="AA51" s="107">
        <f t="shared" si="12"/>
        <v>0</v>
      </c>
      <c r="AB51" s="107">
        <f t="shared" si="12"/>
        <v>0</v>
      </c>
      <c r="AC51" s="107">
        <f t="shared" si="12"/>
        <v>0</v>
      </c>
      <c r="AD51" s="107">
        <f t="shared" si="12"/>
        <v>0</v>
      </c>
      <c r="AE51" s="107">
        <f t="shared" si="12"/>
        <v>0</v>
      </c>
      <c r="AF51" s="107">
        <f t="shared" si="12"/>
        <v>0</v>
      </c>
      <c r="AG51" s="107">
        <f t="shared" si="12"/>
        <v>0</v>
      </c>
      <c r="AH51" s="107">
        <f t="shared" si="12"/>
        <v>0</v>
      </c>
      <c r="AI51" s="107">
        <f t="shared" si="12"/>
        <v>0</v>
      </c>
      <c r="AJ51" s="107">
        <f t="shared" si="12"/>
        <v>0</v>
      </c>
      <c r="AK51" s="107">
        <f t="shared" si="12"/>
        <v>0</v>
      </c>
      <c r="AL51" s="107">
        <f t="shared" si="12"/>
        <v>0</v>
      </c>
      <c r="AM51" s="107">
        <f t="shared" si="12"/>
        <v>0</v>
      </c>
      <c r="AN51" s="107">
        <f t="shared" si="12"/>
        <v>0</v>
      </c>
      <c r="AO51" s="107">
        <f t="shared" si="12"/>
        <v>0</v>
      </c>
      <c r="AP51" s="107">
        <f t="shared" si="12"/>
        <v>0</v>
      </c>
      <c r="AQ51" s="107">
        <f t="shared" si="12"/>
        <v>0</v>
      </c>
      <c r="AR51" s="107">
        <f t="shared" si="12"/>
        <v>0</v>
      </c>
      <c r="AS51" s="107">
        <f t="shared" si="12"/>
        <v>0</v>
      </c>
      <c r="AT51" s="107">
        <f t="shared" si="12"/>
        <v>0</v>
      </c>
      <c r="AU51" s="107">
        <f t="shared" si="12"/>
        <v>0</v>
      </c>
      <c r="AV51" s="107">
        <f t="shared" si="12"/>
        <v>0</v>
      </c>
      <c r="AW51" s="107">
        <f t="shared" si="12"/>
        <v>0</v>
      </c>
      <c r="AX51" s="107">
        <f t="shared" si="12"/>
        <v>0</v>
      </c>
    </row>
    <row r="52" spans="1:50" s="83" customFormat="1" ht="15.6" x14ac:dyDescent="0.3">
      <c r="A52" s="158">
        <v>25</v>
      </c>
      <c r="B52" s="159">
        <f t="shared" si="2"/>
        <v>0</v>
      </c>
      <c r="C52" s="159">
        <f t="shared" si="3"/>
        <v>0</v>
      </c>
      <c r="D52" s="159">
        <f t="shared" si="1"/>
        <v>0</v>
      </c>
      <c r="E52" s="159">
        <f t="shared" ref="E52:E62" si="13">E51-B52</f>
        <v>0</v>
      </c>
      <c r="F52" s="160" t="str">
        <f t="shared" si="10"/>
        <v>1 кв-л</v>
      </c>
      <c r="N52" s="184" t="str">
        <f t="shared" ref="N52:N60" si="14">N21</f>
        <v>2 кап.вложение</v>
      </c>
      <c r="O52" s="107">
        <f t="shared" ref="O52:S61" si="15">IF(O$36&amp;O$37=$P21&amp;$O21,$Q21,0)/1000</f>
        <v>0</v>
      </c>
      <c r="P52" s="107">
        <f t="shared" si="15"/>
        <v>0</v>
      </c>
      <c r="Q52" s="107">
        <f t="shared" si="15"/>
        <v>0</v>
      </c>
      <c r="R52" s="107">
        <f t="shared" si="15"/>
        <v>0</v>
      </c>
      <c r="S52" s="107">
        <f t="shared" si="15"/>
        <v>0</v>
      </c>
      <c r="T52" s="107">
        <f t="shared" ref="T52:AX52" si="16">IF(T$36&amp;T$37=$P21&amp;$O21,$Q21,0)/1000</f>
        <v>0</v>
      </c>
      <c r="U52" s="107">
        <f t="shared" si="16"/>
        <v>0</v>
      </c>
      <c r="V52" s="107">
        <f t="shared" si="16"/>
        <v>0</v>
      </c>
      <c r="W52" s="107">
        <f t="shared" si="16"/>
        <v>0</v>
      </c>
      <c r="X52" s="107">
        <f t="shared" si="16"/>
        <v>0</v>
      </c>
      <c r="Y52" s="107">
        <f t="shared" si="16"/>
        <v>0</v>
      </c>
      <c r="Z52" s="107">
        <f t="shared" si="16"/>
        <v>0</v>
      </c>
      <c r="AA52" s="107">
        <f t="shared" si="16"/>
        <v>0</v>
      </c>
      <c r="AB52" s="107">
        <f t="shared" si="16"/>
        <v>0</v>
      </c>
      <c r="AC52" s="107">
        <f t="shared" si="16"/>
        <v>0</v>
      </c>
      <c r="AD52" s="107">
        <f t="shared" si="16"/>
        <v>0</v>
      </c>
      <c r="AE52" s="107">
        <f t="shared" si="16"/>
        <v>0</v>
      </c>
      <c r="AF52" s="107">
        <f t="shared" si="16"/>
        <v>0</v>
      </c>
      <c r="AG52" s="107">
        <f t="shared" si="16"/>
        <v>0</v>
      </c>
      <c r="AH52" s="107">
        <f t="shared" si="16"/>
        <v>0</v>
      </c>
      <c r="AI52" s="107">
        <f t="shared" si="16"/>
        <v>0</v>
      </c>
      <c r="AJ52" s="107">
        <f t="shared" si="16"/>
        <v>0</v>
      </c>
      <c r="AK52" s="107">
        <f t="shared" si="16"/>
        <v>0</v>
      </c>
      <c r="AL52" s="107">
        <f t="shared" si="16"/>
        <v>0</v>
      </c>
      <c r="AM52" s="107">
        <f t="shared" si="16"/>
        <v>0</v>
      </c>
      <c r="AN52" s="107">
        <f t="shared" si="16"/>
        <v>0</v>
      </c>
      <c r="AO52" s="107">
        <f t="shared" si="16"/>
        <v>0</v>
      </c>
      <c r="AP52" s="107">
        <f t="shared" si="16"/>
        <v>0</v>
      </c>
      <c r="AQ52" s="107">
        <f t="shared" si="16"/>
        <v>0</v>
      </c>
      <c r="AR52" s="107">
        <f t="shared" si="16"/>
        <v>0</v>
      </c>
      <c r="AS52" s="107">
        <f t="shared" si="16"/>
        <v>0</v>
      </c>
      <c r="AT52" s="107">
        <f t="shared" si="16"/>
        <v>0</v>
      </c>
      <c r="AU52" s="107">
        <f t="shared" si="16"/>
        <v>0</v>
      </c>
      <c r="AV52" s="107">
        <f t="shared" si="16"/>
        <v>0</v>
      </c>
      <c r="AW52" s="107">
        <f t="shared" si="16"/>
        <v>0</v>
      </c>
      <c r="AX52" s="107">
        <f t="shared" si="16"/>
        <v>0</v>
      </c>
    </row>
    <row r="53" spans="1:50" s="83" customFormat="1" ht="15.6" x14ac:dyDescent="0.3">
      <c r="A53" s="161">
        <v>26</v>
      </c>
      <c r="B53" s="109">
        <f t="shared" si="2"/>
        <v>0</v>
      </c>
      <c r="C53" s="109">
        <f t="shared" si="3"/>
        <v>0</v>
      </c>
      <c r="D53" s="109">
        <f t="shared" si="1"/>
        <v>0</v>
      </c>
      <c r="E53" s="109">
        <f t="shared" si="13"/>
        <v>0</v>
      </c>
      <c r="F53" s="162" t="str">
        <f t="shared" si="10"/>
        <v>1 кв-л</v>
      </c>
      <c r="N53" s="184" t="str">
        <f t="shared" si="14"/>
        <v>3 кап.вложение</v>
      </c>
      <c r="O53" s="107">
        <f t="shared" si="15"/>
        <v>0</v>
      </c>
      <c r="P53" s="107">
        <f t="shared" si="15"/>
        <v>0</v>
      </c>
      <c r="Q53" s="107">
        <f t="shared" si="15"/>
        <v>0</v>
      </c>
      <c r="R53" s="107">
        <f t="shared" si="15"/>
        <v>0</v>
      </c>
      <c r="S53" s="107">
        <f t="shared" si="15"/>
        <v>0</v>
      </c>
      <c r="T53" s="107">
        <f t="shared" ref="T53:AX53" si="17">IF(T$36&amp;T$37=$P22&amp;$O22,$Q22,0)/1000</f>
        <v>0</v>
      </c>
      <c r="U53" s="107">
        <f t="shared" si="17"/>
        <v>0</v>
      </c>
      <c r="V53" s="107">
        <f t="shared" si="17"/>
        <v>0</v>
      </c>
      <c r="W53" s="107">
        <f t="shared" si="17"/>
        <v>0</v>
      </c>
      <c r="X53" s="107">
        <f t="shared" si="17"/>
        <v>0</v>
      </c>
      <c r="Y53" s="107">
        <f t="shared" si="17"/>
        <v>0</v>
      </c>
      <c r="Z53" s="107">
        <f t="shared" si="17"/>
        <v>0</v>
      </c>
      <c r="AA53" s="107">
        <f t="shared" si="17"/>
        <v>0</v>
      </c>
      <c r="AB53" s="107">
        <f t="shared" si="17"/>
        <v>0</v>
      </c>
      <c r="AC53" s="107">
        <f t="shared" si="17"/>
        <v>0</v>
      </c>
      <c r="AD53" s="107">
        <f t="shared" si="17"/>
        <v>0</v>
      </c>
      <c r="AE53" s="107">
        <f t="shared" si="17"/>
        <v>0</v>
      </c>
      <c r="AF53" s="107">
        <f t="shared" si="17"/>
        <v>0</v>
      </c>
      <c r="AG53" s="107">
        <f t="shared" si="17"/>
        <v>0</v>
      </c>
      <c r="AH53" s="107">
        <f t="shared" si="17"/>
        <v>0</v>
      </c>
      <c r="AI53" s="107">
        <f t="shared" si="17"/>
        <v>0</v>
      </c>
      <c r="AJ53" s="107">
        <f t="shared" si="17"/>
        <v>0</v>
      </c>
      <c r="AK53" s="107">
        <f t="shared" si="17"/>
        <v>0</v>
      </c>
      <c r="AL53" s="107">
        <f t="shared" si="17"/>
        <v>0</v>
      </c>
      <c r="AM53" s="107">
        <f t="shared" si="17"/>
        <v>0</v>
      </c>
      <c r="AN53" s="107">
        <f t="shared" si="17"/>
        <v>0</v>
      </c>
      <c r="AO53" s="107">
        <f t="shared" si="17"/>
        <v>0</v>
      </c>
      <c r="AP53" s="107">
        <f t="shared" si="17"/>
        <v>0</v>
      </c>
      <c r="AQ53" s="107">
        <f t="shared" si="17"/>
        <v>0</v>
      </c>
      <c r="AR53" s="107">
        <f t="shared" si="17"/>
        <v>0</v>
      </c>
      <c r="AS53" s="107">
        <f t="shared" si="17"/>
        <v>0</v>
      </c>
      <c r="AT53" s="107">
        <f t="shared" si="17"/>
        <v>0</v>
      </c>
      <c r="AU53" s="107">
        <f t="shared" si="17"/>
        <v>0</v>
      </c>
      <c r="AV53" s="107">
        <f t="shared" si="17"/>
        <v>0</v>
      </c>
      <c r="AW53" s="107">
        <f t="shared" si="17"/>
        <v>0</v>
      </c>
      <c r="AX53" s="107">
        <f t="shared" si="17"/>
        <v>0</v>
      </c>
    </row>
    <row r="54" spans="1:50" s="83" customFormat="1" ht="15.6" x14ac:dyDescent="0.3">
      <c r="A54" s="161">
        <v>27</v>
      </c>
      <c r="B54" s="109">
        <f t="shared" si="2"/>
        <v>0</v>
      </c>
      <c r="C54" s="109">
        <f t="shared" si="3"/>
        <v>0</v>
      </c>
      <c r="D54" s="109">
        <f t="shared" si="1"/>
        <v>0</v>
      </c>
      <c r="E54" s="109">
        <f t="shared" si="13"/>
        <v>0</v>
      </c>
      <c r="F54" s="162" t="str">
        <f t="shared" si="10"/>
        <v>1 кв-л</v>
      </c>
      <c r="N54" s="184" t="str">
        <f t="shared" si="14"/>
        <v>4 кап.вложение</v>
      </c>
      <c r="O54" s="107">
        <f t="shared" si="15"/>
        <v>0</v>
      </c>
      <c r="P54" s="107">
        <f t="shared" si="15"/>
        <v>0</v>
      </c>
      <c r="Q54" s="107">
        <f t="shared" si="15"/>
        <v>0</v>
      </c>
      <c r="R54" s="107">
        <f t="shared" si="15"/>
        <v>0</v>
      </c>
      <c r="S54" s="107">
        <f t="shared" si="15"/>
        <v>0</v>
      </c>
      <c r="T54" s="107">
        <f t="shared" ref="T54:AX54" si="18">IF(T$36&amp;T$37=$P23&amp;$O23,$Q23,0)/1000</f>
        <v>0</v>
      </c>
      <c r="U54" s="107">
        <f t="shared" si="18"/>
        <v>0</v>
      </c>
      <c r="V54" s="107">
        <f t="shared" si="18"/>
        <v>0</v>
      </c>
      <c r="W54" s="107">
        <f t="shared" si="18"/>
        <v>0</v>
      </c>
      <c r="X54" s="107">
        <f t="shared" si="18"/>
        <v>0</v>
      </c>
      <c r="Y54" s="107">
        <f t="shared" si="18"/>
        <v>0</v>
      </c>
      <c r="Z54" s="107">
        <f t="shared" si="18"/>
        <v>0</v>
      </c>
      <c r="AA54" s="107">
        <f t="shared" si="18"/>
        <v>0</v>
      </c>
      <c r="AB54" s="107">
        <f t="shared" si="18"/>
        <v>0</v>
      </c>
      <c r="AC54" s="107">
        <f t="shared" si="18"/>
        <v>0</v>
      </c>
      <c r="AD54" s="107">
        <f t="shared" si="18"/>
        <v>0</v>
      </c>
      <c r="AE54" s="107">
        <f t="shared" si="18"/>
        <v>0</v>
      </c>
      <c r="AF54" s="107">
        <f t="shared" si="18"/>
        <v>0</v>
      </c>
      <c r="AG54" s="107">
        <f t="shared" si="18"/>
        <v>0</v>
      </c>
      <c r="AH54" s="107">
        <f t="shared" si="18"/>
        <v>0</v>
      </c>
      <c r="AI54" s="107">
        <f t="shared" si="18"/>
        <v>0</v>
      </c>
      <c r="AJ54" s="107">
        <f t="shared" si="18"/>
        <v>0</v>
      </c>
      <c r="AK54" s="107">
        <f t="shared" si="18"/>
        <v>0</v>
      </c>
      <c r="AL54" s="107">
        <f t="shared" si="18"/>
        <v>0</v>
      </c>
      <c r="AM54" s="107">
        <f t="shared" si="18"/>
        <v>0</v>
      </c>
      <c r="AN54" s="107">
        <f t="shared" si="18"/>
        <v>0</v>
      </c>
      <c r="AO54" s="107">
        <f t="shared" si="18"/>
        <v>0</v>
      </c>
      <c r="AP54" s="107">
        <f t="shared" si="18"/>
        <v>0</v>
      </c>
      <c r="AQ54" s="107">
        <f t="shared" si="18"/>
        <v>0</v>
      </c>
      <c r="AR54" s="107">
        <f t="shared" si="18"/>
        <v>0</v>
      </c>
      <c r="AS54" s="107">
        <f t="shared" si="18"/>
        <v>0</v>
      </c>
      <c r="AT54" s="107">
        <f t="shared" si="18"/>
        <v>0</v>
      </c>
      <c r="AU54" s="107">
        <f t="shared" si="18"/>
        <v>0</v>
      </c>
      <c r="AV54" s="107">
        <f t="shared" si="18"/>
        <v>0</v>
      </c>
      <c r="AW54" s="107">
        <f t="shared" si="18"/>
        <v>0</v>
      </c>
      <c r="AX54" s="107">
        <f t="shared" si="18"/>
        <v>0</v>
      </c>
    </row>
    <row r="55" spans="1:50" s="83" customFormat="1" ht="15.6" x14ac:dyDescent="0.3">
      <c r="A55" s="161">
        <v>28</v>
      </c>
      <c r="B55" s="109">
        <f t="shared" si="2"/>
        <v>0</v>
      </c>
      <c r="C55" s="109">
        <f t="shared" si="3"/>
        <v>0</v>
      </c>
      <c r="D55" s="109">
        <f t="shared" si="1"/>
        <v>0</v>
      </c>
      <c r="E55" s="109">
        <f t="shared" si="13"/>
        <v>0</v>
      </c>
      <c r="F55" s="162" t="str">
        <f t="shared" si="10"/>
        <v>2 кв-л</v>
      </c>
      <c r="N55" s="184" t="str">
        <f t="shared" si="14"/>
        <v>5 кап.вложение</v>
      </c>
      <c r="O55" s="107">
        <f t="shared" si="15"/>
        <v>0</v>
      </c>
      <c r="P55" s="107">
        <f t="shared" si="15"/>
        <v>0</v>
      </c>
      <c r="Q55" s="107">
        <f t="shared" si="15"/>
        <v>0</v>
      </c>
      <c r="R55" s="107">
        <f t="shared" si="15"/>
        <v>0</v>
      </c>
      <c r="S55" s="107">
        <f t="shared" si="15"/>
        <v>0</v>
      </c>
      <c r="T55" s="107">
        <f t="shared" ref="T55:AX55" si="19">IF(T$36&amp;T$37=$P24&amp;$O24,$Q24,0)/1000</f>
        <v>0</v>
      </c>
      <c r="U55" s="107">
        <f t="shared" si="19"/>
        <v>0</v>
      </c>
      <c r="V55" s="107">
        <f t="shared" si="19"/>
        <v>0</v>
      </c>
      <c r="W55" s="107">
        <f t="shared" si="19"/>
        <v>0</v>
      </c>
      <c r="X55" s="107">
        <f t="shared" si="19"/>
        <v>0</v>
      </c>
      <c r="Y55" s="107">
        <f t="shared" si="19"/>
        <v>0</v>
      </c>
      <c r="Z55" s="107">
        <f t="shared" si="19"/>
        <v>0</v>
      </c>
      <c r="AA55" s="107">
        <f t="shared" si="19"/>
        <v>0</v>
      </c>
      <c r="AB55" s="107">
        <f t="shared" si="19"/>
        <v>0</v>
      </c>
      <c r="AC55" s="107">
        <f t="shared" si="19"/>
        <v>0</v>
      </c>
      <c r="AD55" s="107">
        <f t="shared" si="19"/>
        <v>0</v>
      </c>
      <c r="AE55" s="107">
        <f t="shared" si="19"/>
        <v>0</v>
      </c>
      <c r="AF55" s="107">
        <f t="shared" si="19"/>
        <v>0</v>
      </c>
      <c r="AG55" s="107">
        <f t="shared" si="19"/>
        <v>0</v>
      </c>
      <c r="AH55" s="107">
        <f t="shared" si="19"/>
        <v>0</v>
      </c>
      <c r="AI55" s="107">
        <f t="shared" si="19"/>
        <v>0</v>
      </c>
      <c r="AJ55" s="107">
        <f t="shared" si="19"/>
        <v>0</v>
      </c>
      <c r="AK55" s="107">
        <f t="shared" si="19"/>
        <v>0</v>
      </c>
      <c r="AL55" s="107">
        <f t="shared" si="19"/>
        <v>0</v>
      </c>
      <c r="AM55" s="107">
        <f t="shared" si="19"/>
        <v>0</v>
      </c>
      <c r="AN55" s="107">
        <f t="shared" si="19"/>
        <v>0</v>
      </c>
      <c r="AO55" s="107">
        <f t="shared" si="19"/>
        <v>0</v>
      </c>
      <c r="AP55" s="107">
        <f t="shared" si="19"/>
        <v>0</v>
      </c>
      <c r="AQ55" s="107">
        <f t="shared" si="19"/>
        <v>0</v>
      </c>
      <c r="AR55" s="107">
        <f t="shared" si="19"/>
        <v>0</v>
      </c>
      <c r="AS55" s="107">
        <f t="shared" si="19"/>
        <v>0</v>
      </c>
      <c r="AT55" s="107">
        <f t="shared" si="19"/>
        <v>0</v>
      </c>
      <c r="AU55" s="107">
        <f t="shared" si="19"/>
        <v>0</v>
      </c>
      <c r="AV55" s="107">
        <f t="shared" si="19"/>
        <v>0</v>
      </c>
      <c r="AW55" s="107">
        <f t="shared" si="19"/>
        <v>0</v>
      </c>
      <c r="AX55" s="107">
        <f t="shared" si="19"/>
        <v>0</v>
      </c>
    </row>
    <row r="56" spans="1:50" s="83" customFormat="1" ht="15.6" x14ac:dyDescent="0.3">
      <c r="A56" s="161">
        <v>29</v>
      </c>
      <c r="B56" s="109">
        <f t="shared" si="2"/>
        <v>0</v>
      </c>
      <c r="C56" s="109">
        <f t="shared" si="3"/>
        <v>0</v>
      </c>
      <c r="D56" s="109">
        <f t="shared" si="1"/>
        <v>0</v>
      </c>
      <c r="E56" s="109">
        <f t="shared" si="13"/>
        <v>0</v>
      </c>
      <c r="F56" s="162" t="str">
        <f>F44</f>
        <v>2 кв-л</v>
      </c>
      <c r="N56" s="184" t="str">
        <f t="shared" si="14"/>
        <v>6 кап.вложение</v>
      </c>
      <c r="O56" s="107">
        <f t="shared" si="15"/>
        <v>0</v>
      </c>
      <c r="P56" s="107">
        <f t="shared" si="15"/>
        <v>0</v>
      </c>
      <c r="Q56" s="107">
        <f t="shared" si="15"/>
        <v>0</v>
      </c>
      <c r="R56" s="107">
        <f t="shared" si="15"/>
        <v>0</v>
      </c>
      <c r="S56" s="107">
        <f t="shared" si="15"/>
        <v>0</v>
      </c>
      <c r="T56" s="107">
        <f t="shared" ref="T56:AX56" si="20">IF(T$36&amp;T$37=$P25&amp;$O25,$Q25,0)/1000</f>
        <v>0</v>
      </c>
      <c r="U56" s="107">
        <f t="shared" si="20"/>
        <v>0</v>
      </c>
      <c r="V56" s="107">
        <f t="shared" si="20"/>
        <v>0</v>
      </c>
      <c r="W56" s="107">
        <f t="shared" si="20"/>
        <v>0</v>
      </c>
      <c r="X56" s="107">
        <f t="shared" si="20"/>
        <v>0</v>
      </c>
      <c r="Y56" s="107">
        <f t="shared" si="20"/>
        <v>0</v>
      </c>
      <c r="Z56" s="107">
        <f t="shared" si="20"/>
        <v>0</v>
      </c>
      <c r="AA56" s="107">
        <f t="shared" si="20"/>
        <v>0</v>
      </c>
      <c r="AB56" s="107">
        <f t="shared" si="20"/>
        <v>0</v>
      </c>
      <c r="AC56" s="107">
        <f t="shared" si="20"/>
        <v>0</v>
      </c>
      <c r="AD56" s="107">
        <f t="shared" si="20"/>
        <v>0</v>
      </c>
      <c r="AE56" s="107">
        <f t="shared" si="20"/>
        <v>0</v>
      </c>
      <c r="AF56" s="107">
        <f t="shared" si="20"/>
        <v>0</v>
      </c>
      <c r="AG56" s="107">
        <f t="shared" si="20"/>
        <v>0</v>
      </c>
      <c r="AH56" s="107">
        <f t="shared" si="20"/>
        <v>0</v>
      </c>
      <c r="AI56" s="107">
        <f t="shared" si="20"/>
        <v>0</v>
      </c>
      <c r="AJ56" s="107">
        <f t="shared" si="20"/>
        <v>0</v>
      </c>
      <c r="AK56" s="107">
        <f t="shared" si="20"/>
        <v>0</v>
      </c>
      <c r="AL56" s="107">
        <f t="shared" si="20"/>
        <v>0</v>
      </c>
      <c r="AM56" s="107">
        <f t="shared" si="20"/>
        <v>0</v>
      </c>
      <c r="AN56" s="107">
        <f t="shared" si="20"/>
        <v>0</v>
      </c>
      <c r="AO56" s="107">
        <f t="shared" si="20"/>
        <v>0</v>
      </c>
      <c r="AP56" s="107">
        <f t="shared" si="20"/>
        <v>0</v>
      </c>
      <c r="AQ56" s="107">
        <f t="shared" si="20"/>
        <v>0</v>
      </c>
      <c r="AR56" s="107">
        <f t="shared" si="20"/>
        <v>0</v>
      </c>
      <c r="AS56" s="107">
        <f t="shared" si="20"/>
        <v>0</v>
      </c>
      <c r="AT56" s="107">
        <f t="shared" si="20"/>
        <v>0</v>
      </c>
      <c r="AU56" s="107">
        <f t="shared" si="20"/>
        <v>0</v>
      </c>
      <c r="AV56" s="107">
        <f t="shared" si="20"/>
        <v>0</v>
      </c>
      <c r="AW56" s="107">
        <f t="shared" si="20"/>
        <v>0</v>
      </c>
      <c r="AX56" s="107">
        <f t="shared" si="20"/>
        <v>0</v>
      </c>
    </row>
    <row r="57" spans="1:50" s="83" customFormat="1" ht="15.6" x14ac:dyDescent="0.3">
      <c r="A57" s="161">
        <v>30</v>
      </c>
      <c r="B57" s="109">
        <f t="shared" si="2"/>
        <v>0</v>
      </c>
      <c r="C57" s="109">
        <f t="shared" si="3"/>
        <v>0</v>
      </c>
      <c r="D57" s="109">
        <f t="shared" si="1"/>
        <v>0</v>
      </c>
      <c r="E57" s="109">
        <f t="shared" si="13"/>
        <v>0</v>
      </c>
      <c r="F57" s="162" t="str">
        <f t="shared" si="10"/>
        <v>2 кв-л</v>
      </c>
      <c r="N57" s="184" t="str">
        <f t="shared" si="14"/>
        <v>7 кап.вложение</v>
      </c>
      <c r="O57" s="107">
        <f t="shared" si="15"/>
        <v>0</v>
      </c>
      <c r="P57" s="107">
        <f t="shared" si="15"/>
        <v>0</v>
      </c>
      <c r="Q57" s="107">
        <f t="shared" si="15"/>
        <v>0</v>
      </c>
      <c r="R57" s="107">
        <f t="shared" si="15"/>
        <v>0</v>
      </c>
      <c r="S57" s="107">
        <f t="shared" si="15"/>
        <v>0</v>
      </c>
      <c r="T57" s="107">
        <f t="shared" ref="T57:AX57" si="21">IF(T$36&amp;T$37=$P26&amp;$O26,$Q26,0)/1000</f>
        <v>0</v>
      </c>
      <c r="U57" s="107">
        <f t="shared" si="21"/>
        <v>0</v>
      </c>
      <c r="V57" s="107">
        <f t="shared" si="21"/>
        <v>0</v>
      </c>
      <c r="W57" s="107">
        <f t="shared" si="21"/>
        <v>0</v>
      </c>
      <c r="X57" s="107">
        <f t="shared" si="21"/>
        <v>0</v>
      </c>
      <c r="Y57" s="107">
        <f t="shared" si="21"/>
        <v>0</v>
      </c>
      <c r="Z57" s="107">
        <f t="shared" si="21"/>
        <v>0</v>
      </c>
      <c r="AA57" s="107">
        <f t="shared" si="21"/>
        <v>0</v>
      </c>
      <c r="AB57" s="107">
        <f t="shared" si="21"/>
        <v>0</v>
      </c>
      <c r="AC57" s="107">
        <f t="shared" si="21"/>
        <v>0</v>
      </c>
      <c r="AD57" s="107">
        <f t="shared" si="21"/>
        <v>0</v>
      </c>
      <c r="AE57" s="107">
        <f t="shared" si="21"/>
        <v>0</v>
      </c>
      <c r="AF57" s="107">
        <f t="shared" si="21"/>
        <v>0</v>
      </c>
      <c r="AG57" s="107">
        <f t="shared" si="21"/>
        <v>0</v>
      </c>
      <c r="AH57" s="107">
        <f t="shared" si="21"/>
        <v>0</v>
      </c>
      <c r="AI57" s="107">
        <f t="shared" si="21"/>
        <v>0</v>
      </c>
      <c r="AJ57" s="107">
        <f t="shared" si="21"/>
        <v>0</v>
      </c>
      <c r="AK57" s="107">
        <f t="shared" si="21"/>
        <v>0</v>
      </c>
      <c r="AL57" s="107">
        <f t="shared" si="21"/>
        <v>0</v>
      </c>
      <c r="AM57" s="107">
        <f t="shared" si="21"/>
        <v>0</v>
      </c>
      <c r="AN57" s="107">
        <f t="shared" si="21"/>
        <v>0</v>
      </c>
      <c r="AO57" s="107">
        <f t="shared" si="21"/>
        <v>0</v>
      </c>
      <c r="AP57" s="107">
        <f t="shared" si="21"/>
        <v>0</v>
      </c>
      <c r="AQ57" s="107">
        <f t="shared" si="21"/>
        <v>0</v>
      </c>
      <c r="AR57" s="107">
        <f t="shared" si="21"/>
        <v>0</v>
      </c>
      <c r="AS57" s="107">
        <f t="shared" si="21"/>
        <v>0</v>
      </c>
      <c r="AT57" s="107">
        <f t="shared" si="21"/>
        <v>0</v>
      </c>
      <c r="AU57" s="107">
        <f t="shared" si="21"/>
        <v>0</v>
      </c>
      <c r="AV57" s="107">
        <f t="shared" si="21"/>
        <v>0</v>
      </c>
      <c r="AW57" s="107">
        <f t="shared" si="21"/>
        <v>0</v>
      </c>
      <c r="AX57" s="107">
        <f t="shared" si="21"/>
        <v>0</v>
      </c>
    </row>
    <row r="58" spans="1:50" s="83" customFormat="1" ht="15.6" x14ac:dyDescent="0.3">
      <c r="A58" s="161">
        <v>31</v>
      </c>
      <c r="B58" s="109">
        <f t="shared" si="2"/>
        <v>0</v>
      </c>
      <c r="C58" s="109">
        <f t="shared" si="3"/>
        <v>0</v>
      </c>
      <c r="D58" s="109">
        <f t="shared" si="1"/>
        <v>0</v>
      </c>
      <c r="E58" s="109">
        <f t="shared" si="13"/>
        <v>0</v>
      </c>
      <c r="F58" s="162" t="str">
        <f t="shared" si="10"/>
        <v>3 кв-л</v>
      </c>
      <c r="N58" s="184" t="str">
        <f t="shared" si="14"/>
        <v>8 кап.вложение</v>
      </c>
      <c r="O58" s="107">
        <f t="shared" si="15"/>
        <v>0</v>
      </c>
      <c r="P58" s="107">
        <f t="shared" si="15"/>
        <v>0</v>
      </c>
      <c r="Q58" s="107">
        <f t="shared" si="15"/>
        <v>0</v>
      </c>
      <c r="R58" s="107">
        <f t="shared" si="15"/>
        <v>0</v>
      </c>
      <c r="S58" s="107">
        <f t="shared" si="15"/>
        <v>0</v>
      </c>
      <c r="T58" s="107">
        <f t="shared" ref="T58:AX58" si="22">IF(T$36&amp;T$37=$P27&amp;$O27,$Q27,0)/1000</f>
        <v>0</v>
      </c>
      <c r="U58" s="107">
        <f t="shared" si="22"/>
        <v>0</v>
      </c>
      <c r="V58" s="107">
        <f t="shared" si="22"/>
        <v>0</v>
      </c>
      <c r="W58" s="107">
        <f t="shared" si="22"/>
        <v>0</v>
      </c>
      <c r="X58" s="107">
        <f t="shared" si="22"/>
        <v>0</v>
      </c>
      <c r="Y58" s="107">
        <f t="shared" si="22"/>
        <v>0</v>
      </c>
      <c r="Z58" s="107">
        <f t="shared" si="22"/>
        <v>0</v>
      </c>
      <c r="AA58" s="107">
        <f t="shared" si="22"/>
        <v>0</v>
      </c>
      <c r="AB58" s="107">
        <f t="shared" si="22"/>
        <v>0</v>
      </c>
      <c r="AC58" s="107">
        <f t="shared" si="22"/>
        <v>0</v>
      </c>
      <c r="AD58" s="107">
        <f t="shared" si="22"/>
        <v>0</v>
      </c>
      <c r="AE58" s="107">
        <f t="shared" si="22"/>
        <v>0</v>
      </c>
      <c r="AF58" s="107">
        <f t="shared" si="22"/>
        <v>0</v>
      </c>
      <c r="AG58" s="107">
        <f t="shared" si="22"/>
        <v>0</v>
      </c>
      <c r="AH58" s="107">
        <f t="shared" si="22"/>
        <v>0</v>
      </c>
      <c r="AI58" s="107">
        <f t="shared" si="22"/>
        <v>0</v>
      </c>
      <c r="AJ58" s="107">
        <f t="shared" si="22"/>
        <v>0</v>
      </c>
      <c r="AK58" s="107">
        <f t="shared" si="22"/>
        <v>0</v>
      </c>
      <c r="AL58" s="107">
        <f t="shared" si="22"/>
        <v>0</v>
      </c>
      <c r="AM58" s="107">
        <f t="shared" si="22"/>
        <v>0</v>
      </c>
      <c r="AN58" s="107">
        <f t="shared" si="22"/>
        <v>0</v>
      </c>
      <c r="AO58" s="107">
        <f t="shared" si="22"/>
        <v>0</v>
      </c>
      <c r="AP58" s="107">
        <f t="shared" si="22"/>
        <v>0</v>
      </c>
      <c r="AQ58" s="107">
        <f t="shared" si="22"/>
        <v>0</v>
      </c>
      <c r="AR58" s="107">
        <f t="shared" si="22"/>
        <v>0</v>
      </c>
      <c r="AS58" s="107">
        <f t="shared" si="22"/>
        <v>0</v>
      </c>
      <c r="AT58" s="107">
        <f t="shared" si="22"/>
        <v>0</v>
      </c>
      <c r="AU58" s="107">
        <f t="shared" si="22"/>
        <v>0</v>
      </c>
      <c r="AV58" s="107">
        <f t="shared" si="22"/>
        <v>0</v>
      </c>
      <c r="AW58" s="107">
        <f t="shared" si="22"/>
        <v>0</v>
      </c>
      <c r="AX58" s="107">
        <f t="shared" si="22"/>
        <v>0</v>
      </c>
    </row>
    <row r="59" spans="1:50" s="83" customFormat="1" ht="15.6" x14ac:dyDescent="0.3">
      <c r="A59" s="161">
        <v>32</v>
      </c>
      <c r="B59" s="109">
        <f t="shared" si="2"/>
        <v>0</v>
      </c>
      <c r="C59" s="109">
        <f t="shared" si="3"/>
        <v>0</v>
      </c>
      <c r="D59" s="109">
        <f t="shared" si="1"/>
        <v>0</v>
      </c>
      <c r="E59" s="109">
        <f t="shared" si="13"/>
        <v>0</v>
      </c>
      <c r="F59" s="162" t="str">
        <f t="shared" si="10"/>
        <v>3 кв-л</v>
      </c>
      <c r="N59" s="184" t="str">
        <f t="shared" si="14"/>
        <v>9 кап.вложение</v>
      </c>
      <c r="O59" s="107">
        <f t="shared" si="15"/>
        <v>0</v>
      </c>
      <c r="P59" s="107">
        <f t="shared" si="15"/>
        <v>0</v>
      </c>
      <c r="Q59" s="107">
        <f t="shared" si="15"/>
        <v>0</v>
      </c>
      <c r="R59" s="107">
        <f t="shared" si="15"/>
        <v>0</v>
      </c>
      <c r="S59" s="107">
        <f t="shared" si="15"/>
        <v>0</v>
      </c>
      <c r="T59" s="107">
        <f t="shared" ref="T59:AX59" si="23">IF(T$36&amp;T$37=$P28&amp;$O28,$Q28,0)/1000</f>
        <v>0</v>
      </c>
      <c r="U59" s="107">
        <f t="shared" si="23"/>
        <v>0</v>
      </c>
      <c r="V59" s="107">
        <f t="shared" si="23"/>
        <v>0</v>
      </c>
      <c r="W59" s="107">
        <f t="shared" si="23"/>
        <v>0</v>
      </c>
      <c r="X59" s="107">
        <f t="shared" si="23"/>
        <v>0</v>
      </c>
      <c r="Y59" s="107">
        <f t="shared" si="23"/>
        <v>0</v>
      </c>
      <c r="Z59" s="107">
        <f t="shared" si="23"/>
        <v>0</v>
      </c>
      <c r="AA59" s="107">
        <f t="shared" si="23"/>
        <v>0</v>
      </c>
      <c r="AB59" s="107">
        <f t="shared" si="23"/>
        <v>0</v>
      </c>
      <c r="AC59" s="107">
        <f t="shared" si="23"/>
        <v>0</v>
      </c>
      <c r="AD59" s="107">
        <f t="shared" si="23"/>
        <v>0</v>
      </c>
      <c r="AE59" s="107">
        <f t="shared" si="23"/>
        <v>0</v>
      </c>
      <c r="AF59" s="107">
        <f t="shared" si="23"/>
        <v>0</v>
      </c>
      <c r="AG59" s="107">
        <f t="shared" si="23"/>
        <v>0</v>
      </c>
      <c r="AH59" s="107">
        <f t="shared" si="23"/>
        <v>0</v>
      </c>
      <c r="AI59" s="107">
        <f t="shared" si="23"/>
        <v>0</v>
      </c>
      <c r="AJ59" s="107">
        <f t="shared" si="23"/>
        <v>0</v>
      </c>
      <c r="AK59" s="107">
        <f t="shared" si="23"/>
        <v>0</v>
      </c>
      <c r="AL59" s="107">
        <f t="shared" si="23"/>
        <v>0</v>
      </c>
      <c r="AM59" s="107">
        <f t="shared" si="23"/>
        <v>0</v>
      </c>
      <c r="AN59" s="107">
        <f t="shared" si="23"/>
        <v>0</v>
      </c>
      <c r="AO59" s="107">
        <f t="shared" si="23"/>
        <v>0</v>
      </c>
      <c r="AP59" s="107">
        <f t="shared" si="23"/>
        <v>0</v>
      </c>
      <c r="AQ59" s="107">
        <f t="shared" si="23"/>
        <v>0</v>
      </c>
      <c r="AR59" s="107">
        <f t="shared" si="23"/>
        <v>0</v>
      </c>
      <c r="AS59" s="107">
        <f t="shared" si="23"/>
        <v>0</v>
      </c>
      <c r="AT59" s="107">
        <f t="shared" si="23"/>
        <v>0</v>
      </c>
      <c r="AU59" s="107">
        <f t="shared" si="23"/>
        <v>0</v>
      </c>
      <c r="AV59" s="107">
        <f t="shared" si="23"/>
        <v>0</v>
      </c>
      <c r="AW59" s="107">
        <f t="shared" si="23"/>
        <v>0</v>
      </c>
      <c r="AX59" s="107">
        <f t="shared" si="23"/>
        <v>0</v>
      </c>
    </row>
    <row r="60" spans="1:50" s="83" customFormat="1" ht="15.6" x14ac:dyDescent="0.3">
      <c r="A60" s="161">
        <v>33</v>
      </c>
      <c r="B60" s="109">
        <f t="shared" si="2"/>
        <v>0</v>
      </c>
      <c r="C60" s="109">
        <f t="shared" si="3"/>
        <v>0</v>
      </c>
      <c r="D60" s="109">
        <f t="shared" si="1"/>
        <v>0</v>
      </c>
      <c r="E60" s="109">
        <f t="shared" si="13"/>
        <v>0</v>
      </c>
      <c r="F60" s="162" t="str">
        <f t="shared" si="10"/>
        <v>3 кв-л</v>
      </c>
      <c r="N60" s="184" t="str">
        <f t="shared" si="14"/>
        <v>10 кап.вложение</v>
      </c>
      <c r="O60" s="107">
        <f t="shared" si="15"/>
        <v>0</v>
      </c>
      <c r="P60" s="107">
        <f t="shared" si="15"/>
        <v>0</v>
      </c>
      <c r="Q60" s="107">
        <f t="shared" si="15"/>
        <v>0</v>
      </c>
      <c r="R60" s="107">
        <f t="shared" si="15"/>
        <v>0</v>
      </c>
      <c r="S60" s="107">
        <f t="shared" si="15"/>
        <v>0</v>
      </c>
      <c r="T60" s="107">
        <f t="shared" ref="T60:AX60" si="24">IF(T$36&amp;T$37=$P29&amp;$O29,$Q29,0)/1000</f>
        <v>0</v>
      </c>
      <c r="U60" s="107">
        <f t="shared" si="24"/>
        <v>0</v>
      </c>
      <c r="V60" s="107">
        <f t="shared" si="24"/>
        <v>0</v>
      </c>
      <c r="W60" s="107">
        <f t="shared" si="24"/>
        <v>0</v>
      </c>
      <c r="X60" s="107">
        <f t="shared" si="24"/>
        <v>0</v>
      </c>
      <c r="Y60" s="107">
        <f t="shared" si="24"/>
        <v>0</v>
      </c>
      <c r="Z60" s="107">
        <f t="shared" si="24"/>
        <v>0</v>
      </c>
      <c r="AA60" s="107">
        <f t="shared" si="24"/>
        <v>0</v>
      </c>
      <c r="AB60" s="107">
        <f t="shared" si="24"/>
        <v>0</v>
      </c>
      <c r="AC60" s="107">
        <f t="shared" si="24"/>
        <v>0</v>
      </c>
      <c r="AD60" s="107">
        <f t="shared" si="24"/>
        <v>0</v>
      </c>
      <c r="AE60" s="107">
        <f t="shared" si="24"/>
        <v>0</v>
      </c>
      <c r="AF60" s="107">
        <f t="shared" si="24"/>
        <v>0</v>
      </c>
      <c r="AG60" s="107">
        <f t="shared" si="24"/>
        <v>0</v>
      </c>
      <c r="AH60" s="107">
        <f t="shared" si="24"/>
        <v>0</v>
      </c>
      <c r="AI60" s="107">
        <f t="shared" si="24"/>
        <v>0</v>
      </c>
      <c r="AJ60" s="107">
        <f t="shared" si="24"/>
        <v>0</v>
      </c>
      <c r="AK60" s="107">
        <f t="shared" si="24"/>
        <v>0</v>
      </c>
      <c r="AL60" s="107">
        <f t="shared" si="24"/>
        <v>0</v>
      </c>
      <c r="AM60" s="107">
        <f t="shared" si="24"/>
        <v>0</v>
      </c>
      <c r="AN60" s="107">
        <f t="shared" si="24"/>
        <v>0</v>
      </c>
      <c r="AO60" s="107">
        <f t="shared" si="24"/>
        <v>0</v>
      </c>
      <c r="AP60" s="107">
        <f t="shared" si="24"/>
        <v>0</v>
      </c>
      <c r="AQ60" s="107">
        <f t="shared" si="24"/>
        <v>0</v>
      </c>
      <c r="AR60" s="107">
        <f t="shared" si="24"/>
        <v>0</v>
      </c>
      <c r="AS60" s="107">
        <f t="shared" si="24"/>
        <v>0</v>
      </c>
      <c r="AT60" s="107">
        <f t="shared" si="24"/>
        <v>0</v>
      </c>
      <c r="AU60" s="107">
        <f t="shared" si="24"/>
        <v>0</v>
      </c>
      <c r="AV60" s="107">
        <f t="shared" si="24"/>
        <v>0</v>
      </c>
      <c r="AW60" s="107">
        <f t="shared" si="24"/>
        <v>0</v>
      </c>
      <c r="AX60" s="107">
        <f t="shared" si="24"/>
        <v>0</v>
      </c>
    </row>
    <row r="61" spans="1:50" s="83" customFormat="1" ht="15.6" x14ac:dyDescent="0.3">
      <c r="A61" s="161">
        <v>34</v>
      </c>
      <c r="B61" s="109">
        <f t="shared" si="2"/>
        <v>0</v>
      </c>
      <c r="C61" s="109">
        <f t="shared" si="3"/>
        <v>0</v>
      </c>
      <c r="D61" s="109">
        <f t="shared" si="1"/>
        <v>0</v>
      </c>
      <c r="E61" s="109">
        <f t="shared" si="13"/>
        <v>0</v>
      </c>
      <c r="F61" s="162" t="str">
        <f t="shared" si="10"/>
        <v>4 кв-л</v>
      </c>
      <c r="N61" s="184" t="str">
        <f>N30</f>
        <v>Вложения в первоначальные оборотные активы
и финансирование затрат</v>
      </c>
      <c r="O61" s="107">
        <f t="shared" si="15"/>
        <v>0</v>
      </c>
      <c r="P61" s="107">
        <f t="shared" si="15"/>
        <v>0</v>
      </c>
      <c r="Q61" s="107">
        <f t="shared" si="15"/>
        <v>0</v>
      </c>
      <c r="R61" s="107">
        <f t="shared" si="15"/>
        <v>0</v>
      </c>
      <c r="S61" s="107">
        <f t="shared" si="15"/>
        <v>0</v>
      </c>
      <c r="T61" s="107">
        <f t="shared" ref="T61:AX61" si="25">IF(T$36&amp;T$37=$P30&amp;$O30,$Q30,0)/1000</f>
        <v>0</v>
      </c>
      <c r="U61" s="107">
        <f t="shared" si="25"/>
        <v>0</v>
      </c>
      <c r="V61" s="107">
        <f t="shared" si="25"/>
        <v>0</v>
      </c>
      <c r="W61" s="107">
        <f t="shared" si="25"/>
        <v>0</v>
      </c>
      <c r="X61" s="107">
        <f t="shared" si="25"/>
        <v>0</v>
      </c>
      <c r="Y61" s="107">
        <f t="shared" si="25"/>
        <v>0</v>
      </c>
      <c r="Z61" s="107">
        <f t="shared" si="25"/>
        <v>0</v>
      </c>
      <c r="AA61" s="107">
        <f t="shared" si="25"/>
        <v>0</v>
      </c>
      <c r="AB61" s="107">
        <f t="shared" si="25"/>
        <v>0</v>
      </c>
      <c r="AC61" s="107">
        <f t="shared" si="25"/>
        <v>0</v>
      </c>
      <c r="AD61" s="107">
        <f t="shared" si="25"/>
        <v>0</v>
      </c>
      <c r="AE61" s="107">
        <f t="shared" si="25"/>
        <v>0</v>
      </c>
      <c r="AF61" s="107">
        <f t="shared" si="25"/>
        <v>0</v>
      </c>
      <c r="AG61" s="107">
        <f t="shared" si="25"/>
        <v>0</v>
      </c>
      <c r="AH61" s="107">
        <f t="shared" si="25"/>
        <v>0</v>
      </c>
      <c r="AI61" s="107">
        <f t="shared" si="25"/>
        <v>0</v>
      </c>
      <c r="AJ61" s="107">
        <f t="shared" si="25"/>
        <v>0</v>
      </c>
      <c r="AK61" s="107">
        <f t="shared" si="25"/>
        <v>0</v>
      </c>
      <c r="AL61" s="107">
        <f t="shared" si="25"/>
        <v>0</v>
      </c>
      <c r="AM61" s="107">
        <f t="shared" si="25"/>
        <v>0</v>
      </c>
      <c r="AN61" s="107">
        <f t="shared" si="25"/>
        <v>0</v>
      </c>
      <c r="AO61" s="107">
        <f t="shared" si="25"/>
        <v>0</v>
      </c>
      <c r="AP61" s="107">
        <f t="shared" si="25"/>
        <v>0</v>
      </c>
      <c r="AQ61" s="107">
        <f t="shared" si="25"/>
        <v>0</v>
      </c>
      <c r="AR61" s="107">
        <f t="shared" si="25"/>
        <v>0</v>
      </c>
      <c r="AS61" s="107">
        <f t="shared" si="25"/>
        <v>0</v>
      </c>
      <c r="AT61" s="107">
        <f t="shared" si="25"/>
        <v>0</v>
      </c>
      <c r="AU61" s="107">
        <f t="shared" si="25"/>
        <v>0</v>
      </c>
      <c r="AV61" s="107">
        <f t="shared" si="25"/>
        <v>0</v>
      </c>
      <c r="AW61" s="107">
        <f t="shared" si="25"/>
        <v>0</v>
      </c>
      <c r="AX61" s="107">
        <f t="shared" si="25"/>
        <v>0</v>
      </c>
    </row>
    <row r="62" spans="1:50" s="83" customFormat="1" ht="15.6" x14ac:dyDescent="0.3">
      <c r="A62" s="161">
        <v>35</v>
      </c>
      <c r="B62" s="109">
        <f t="shared" si="2"/>
        <v>0</v>
      </c>
      <c r="C62" s="109">
        <f t="shared" si="3"/>
        <v>0</v>
      </c>
      <c r="D62" s="109">
        <f t="shared" si="1"/>
        <v>0</v>
      </c>
      <c r="E62" s="109">
        <f t="shared" si="13"/>
        <v>0</v>
      </c>
      <c r="F62" s="162" t="str">
        <f t="shared" si="10"/>
        <v>4 кв-л</v>
      </c>
    </row>
    <row r="63" spans="1:50" s="83" customFormat="1" ht="16.2" thickBot="1" x14ac:dyDescent="0.35">
      <c r="A63" s="163">
        <v>36</v>
      </c>
      <c r="B63" s="164">
        <f t="shared" si="2"/>
        <v>0</v>
      </c>
      <c r="C63" s="164">
        <f t="shared" si="3"/>
        <v>0</v>
      </c>
      <c r="D63" s="164">
        <f t="shared" si="1"/>
        <v>0</v>
      </c>
      <c r="E63" s="164">
        <f>E62-B63</f>
        <v>0</v>
      </c>
      <c r="F63" s="165" t="str">
        <f t="shared" si="10"/>
        <v>4 кв-л</v>
      </c>
      <c r="O63" s="341" t="s">
        <v>13</v>
      </c>
      <c r="P63" s="341"/>
      <c r="Q63" s="341"/>
      <c r="R63" s="341"/>
      <c r="S63" s="341" t="s">
        <v>14</v>
      </c>
      <c r="T63" s="341"/>
      <c r="U63" s="341"/>
      <c r="V63" s="341"/>
      <c r="W63" s="341" t="s">
        <v>15</v>
      </c>
      <c r="X63" s="341"/>
      <c r="Y63" s="341"/>
      <c r="Z63" s="341"/>
    </row>
    <row r="64" spans="1:50" s="83" customFormat="1" ht="15.6" x14ac:dyDescent="0.3">
      <c r="A64" s="156">
        <v>37</v>
      </c>
      <c r="B64" s="157">
        <f t="shared" si="2"/>
        <v>0</v>
      </c>
      <c r="C64" s="157">
        <f t="shared" si="3"/>
        <v>0</v>
      </c>
      <c r="D64" s="157">
        <f t="shared" si="1"/>
        <v>0</v>
      </c>
      <c r="E64" s="157">
        <f t="shared" ref="E64:E127" si="26">E63-B64</f>
        <v>0</v>
      </c>
      <c r="O64" s="130" t="str">
        <f>B151</f>
        <v>1 кв-л</v>
      </c>
      <c r="P64" s="130" t="str">
        <f t="shared" ref="P64:Z64" si="27">C151</f>
        <v>2 кв-л</v>
      </c>
      <c r="Q64" s="130" t="str">
        <f t="shared" si="27"/>
        <v>3 кв-л</v>
      </c>
      <c r="R64" s="130" t="str">
        <f t="shared" si="27"/>
        <v>4 кв-л</v>
      </c>
      <c r="S64" s="130" t="str">
        <f t="shared" si="27"/>
        <v>1 кв-л</v>
      </c>
      <c r="T64" s="130" t="str">
        <f t="shared" si="27"/>
        <v>2 кв-л</v>
      </c>
      <c r="U64" s="130" t="str">
        <f t="shared" si="27"/>
        <v>3 кв-л</v>
      </c>
      <c r="V64" s="130" t="str">
        <f t="shared" si="27"/>
        <v>4 кв-л</v>
      </c>
      <c r="W64" s="130" t="str">
        <f t="shared" si="27"/>
        <v>1 кв-л</v>
      </c>
      <c r="X64" s="130" t="str">
        <f t="shared" si="27"/>
        <v>2 кв-л</v>
      </c>
      <c r="Y64" s="130" t="str">
        <f t="shared" si="27"/>
        <v>3 кв-л</v>
      </c>
      <c r="Z64" s="130" t="str">
        <f t="shared" si="27"/>
        <v>4 кв-л</v>
      </c>
      <c r="AA64" s="105"/>
      <c r="AB64" s="105"/>
      <c r="AC64" s="105"/>
    </row>
    <row r="65" spans="1:26" s="83" customFormat="1" ht="15.6" x14ac:dyDescent="0.3">
      <c r="A65" s="108">
        <v>38</v>
      </c>
      <c r="B65" s="109">
        <f t="shared" si="2"/>
        <v>0</v>
      </c>
      <c r="C65" s="109">
        <f t="shared" si="3"/>
        <v>0</v>
      </c>
      <c r="D65" s="109">
        <f t="shared" si="1"/>
        <v>0</v>
      </c>
      <c r="E65" s="109">
        <f t="shared" si="26"/>
        <v>0</v>
      </c>
      <c r="N65" s="183" t="s">
        <v>314</v>
      </c>
      <c r="O65" s="198">
        <f>SUM(O51:Q61)</f>
        <v>0</v>
      </c>
      <c r="P65" s="198">
        <f>SUM(R51:T61)</f>
        <v>0</v>
      </c>
      <c r="Q65" s="198">
        <f>SUM(U51:W61)</f>
        <v>0</v>
      </c>
      <c r="R65" s="198">
        <f>SUM(X51:Z61)</f>
        <v>0</v>
      </c>
      <c r="S65" s="198">
        <f>SUM(AA51:AC61)</f>
        <v>0</v>
      </c>
      <c r="T65" s="198">
        <f>SUM(AD51:AF61)</f>
        <v>0</v>
      </c>
      <c r="U65" s="198">
        <f>SUM(AG51:AI61)</f>
        <v>0</v>
      </c>
      <c r="V65" s="198">
        <f>SUM(AJ51:AL61)</f>
        <v>0</v>
      </c>
      <c r="W65" s="198">
        <f>SUM(AM51:AO61)</f>
        <v>0</v>
      </c>
      <c r="X65" s="198">
        <f>SUM(AP51:AR61)</f>
        <v>0</v>
      </c>
      <c r="Y65" s="198">
        <f>SUM(AS51:AU61)</f>
        <v>0</v>
      </c>
      <c r="Z65" s="198">
        <f>SUM(AV51:AX61)</f>
        <v>0</v>
      </c>
    </row>
    <row r="66" spans="1:26" s="83" customFormat="1" ht="15.6" x14ac:dyDescent="0.3">
      <c r="A66" s="108">
        <v>39</v>
      </c>
      <c r="B66" s="109">
        <f t="shared" si="2"/>
        <v>0</v>
      </c>
      <c r="C66" s="109">
        <f t="shared" si="3"/>
        <v>0</v>
      </c>
      <c r="D66" s="109">
        <f t="shared" si="1"/>
        <v>0</v>
      </c>
      <c r="E66" s="109">
        <f t="shared" si="26"/>
        <v>0</v>
      </c>
      <c r="N66" s="183" t="s">
        <v>75</v>
      </c>
      <c r="O66" s="294">
        <f>SUM(O39:Q48)/1000</f>
        <v>0</v>
      </c>
      <c r="P66" s="198">
        <f>SUM(R39:T48)/1000</f>
        <v>0</v>
      </c>
      <c r="Q66" s="198">
        <f>SUM(U39:W48)/1000</f>
        <v>0</v>
      </c>
      <c r="R66" s="198">
        <f>SUM(X39:Z48)/1000</f>
        <v>0</v>
      </c>
      <c r="S66" s="198">
        <f>SUM(AA39:AC48)/1000</f>
        <v>0</v>
      </c>
      <c r="T66" s="198">
        <f>SUM(AD39:AF48)/1000</f>
        <v>0</v>
      </c>
      <c r="U66" s="198">
        <f>SUM(AG39:AI48)/1000</f>
        <v>0</v>
      </c>
      <c r="V66" s="198">
        <f>SUM(AJ39:AL48)/1000</f>
        <v>0</v>
      </c>
      <c r="W66" s="198">
        <f>SUM(AM39:AO48)/1000</f>
        <v>0</v>
      </c>
      <c r="X66" s="198">
        <f>SUM(AP39:AR48)/1000</f>
        <v>0</v>
      </c>
      <c r="Y66" s="198">
        <f>SUM(AS39:AU48)/1000</f>
        <v>0</v>
      </c>
      <c r="Z66" s="198">
        <f>SUM(AV39:AX48)/1000</f>
        <v>0</v>
      </c>
    </row>
    <row r="67" spans="1:26" s="83" customFormat="1" ht="15.6" x14ac:dyDescent="0.3">
      <c r="A67" s="108">
        <v>40</v>
      </c>
      <c r="B67" s="109">
        <f t="shared" si="2"/>
        <v>0</v>
      </c>
      <c r="C67" s="109">
        <f t="shared" si="3"/>
        <v>0</v>
      </c>
      <c r="D67" s="109">
        <f t="shared" si="1"/>
        <v>0</v>
      </c>
      <c r="E67" s="109">
        <f t="shared" si="26"/>
        <v>0</v>
      </c>
    </row>
    <row r="68" spans="1:26" s="83" customFormat="1" ht="15.6" x14ac:dyDescent="0.3">
      <c r="A68" s="108">
        <v>41</v>
      </c>
      <c r="B68" s="109">
        <f t="shared" si="2"/>
        <v>0</v>
      </c>
      <c r="C68" s="109">
        <f t="shared" si="3"/>
        <v>0</v>
      </c>
      <c r="D68" s="109">
        <f t="shared" si="1"/>
        <v>0</v>
      </c>
      <c r="E68" s="109">
        <f t="shared" si="26"/>
        <v>0</v>
      </c>
      <c r="N68" s="183" t="s">
        <v>315</v>
      </c>
      <c r="O68" s="295" t="str">
        <f>O64</f>
        <v>1 кв-л</v>
      </c>
      <c r="P68" s="295" t="str">
        <f t="shared" ref="P68:Z68" si="28">P64</f>
        <v>2 кв-л</v>
      </c>
      <c r="Q68" s="295" t="str">
        <f t="shared" si="28"/>
        <v>3 кв-л</v>
      </c>
      <c r="R68" s="295" t="str">
        <f t="shared" si="28"/>
        <v>4 кв-л</v>
      </c>
      <c r="S68" s="295" t="str">
        <f t="shared" si="28"/>
        <v>1 кв-л</v>
      </c>
      <c r="T68" s="295" t="str">
        <f t="shared" si="28"/>
        <v>2 кв-л</v>
      </c>
      <c r="U68" s="295" t="str">
        <f t="shared" si="28"/>
        <v>3 кв-л</v>
      </c>
      <c r="V68" s="295" t="str">
        <f t="shared" si="28"/>
        <v>4 кв-л</v>
      </c>
      <c r="W68" s="295" t="str">
        <f t="shared" si="28"/>
        <v>1 кв-л</v>
      </c>
      <c r="X68" s="295" t="str">
        <f t="shared" si="28"/>
        <v>2 кв-л</v>
      </c>
      <c r="Y68" s="295" t="str">
        <f t="shared" si="28"/>
        <v>3 кв-л</v>
      </c>
      <c r="Z68" s="295" t="str">
        <f t="shared" si="28"/>
        <v>4 кв-л</v>
      </c>
    </row>
    <row r="69" spans="1:26" s="83" customFormat="1" ht="15.6" x14ac:dyDescent="0.3">
      <c r="A69" s="108">
        <v>42</v>
      </c>
      <c r="B69" s="109">
        <f t="shared" si="2"/>
        <v>0</v>
      </c>
      <c r="C69" s="109">
        <f t="shared" si="3"/>
        <v>0</v>
      </c>
      <c r="D69" s="109">
        <f t="shared" si="1"/>
        <v>0</v>
      </c>
      <c r="E69" s="109">
        <f t="shared" si="26"/>
        <v>0</v>
      </c>
      <c r="N69" s="89" t="str">
        <f>'Данные Заявителя'!A27</f>
        <v>1 продукция</v>
      </c>
      <c r="O69" s="130">
        <f>SUM('Данные Заявителя'!D27:F27)</f>
        <v>0</v>
      </c>
      <c r="P69" s="130">
        <f>SUM('Данные Заявителя'!G27:I27)</f>
        <v>0</v>
      </c>
      <c r="Q69" s="130">
        <f>SUM('Данные Заявителя'!J27:L27)</f>
        <v>0</v>
      </c>
      <c r="R69" s="132">
        <f>SUM('Данные Заявителя'!M27:O27)</f>
        <v>0</v>
      </c>
      <c r="S69" s="132">
        <f>SUM('Данные Заявителя'!P27:R27)</f>
        <v>0</v>
      </c>
      <c r="T69" s="132">
        <f>SUM('Данные Заявителя'!S27:U27)</f>
        <v>0</v>
      </c>
      <c r="U69" s="132">
        <f>SUM('Данные Заявителя'!V27:X27)</f>
        <v>0</v>
      </c>
      <c r="V69" s="132">
        <f>SUM('Данные Заявителя'!Y27:AA27)</f>
        <v>0</v>
      </c>
      <c r="W69" s="132">
        <f>SUM('Данные Заявителя'!AB27:AD27)</f>
        <v>0</v>
      </c>
      <c r="X69" s="132">
        <f>SUM('Данные Заявителя'!AE27:AG27)</f>
        <v>0</v>
      </c>
      <c r="Y69" s="132">
        <f>SUM('Данные Заявителя'!AH27:AJ27)</f>
        <v>0</v>
      </c>
      <c r="Z69" s="132">
        <f>SUM('Данные Заявителя'!AK27:AM27)</f>
        <v>0</v>
      </c>
    </row>
    <row r="70" spans="1:26" s="83" customFormat="1" ht="15.6" x14ac:dyDescent="0.3">
      <c r="A70" s="108">
        <v>43</v>
      </c>
      <c r="B70" s="109">
        <f t="shared" si="2"/>
        <v>0</v>
      </c>
      <c r="C70" s="109">
        <f t="shared" si="3"/>
        <v>0</v>
      </c>
      <c r="D70" s="109">
        <f t="shared" si="1"/>
        <v>0</v>
      </c>
      <c r="E70" s="109">
        <f t="shared" si="26"/>
        <v>0</v>
      </c>
      <c r="N70" s="89" t="str">
        <f>'Данные Заявителя'!A28</f>
        <v>2 продукция</v>
      </c>
      <c r="O70" s="132">
        <f>SUM('Данные Заявителя'!D28:F28)</f>
        <v>0</v>
      </c>
      <c r="P70" s="132">
        <f>SUM('Данные Заявителя'!G28:I28)</f>
        <v>0</v>
      </c>
      <c r="Q70" s="132">
        <f>SUM('Данные Заявителя'!J28:L28)</f>
        <v>0</v>
      </c>
      <c r="R70" s="132">
        <f>SUM('Данные Заявителя'!M28:O28)</f>
        <v>0</v>
      </c>
      <c r="S70" s="132">
        <f>SUM('Данные Заявителя'!P28:R28)</f>
        <v>0</v>
      </c>
      <c r="T70" s="132">
        <f>SUM('Данные Заявителя'!S28:U28)</f>
        <v>0</v>
      </c>
      <c r="U70" s="132">
        <f>SUM('Данные Заявителя'!V28:X28)</f>
        <v>0</v>
      </c>
      <c r="V70" s="132">
        <f>SUM('Данные Заявителя'!Y28:AA28)</f>
        <v>0</v>
      </c>
      <c r="W70" s="132">
        <f>SUM('Данные Заявителя'!AB28:AD28)</f>
        <v>0</v>
      </c>
      <c r="X70" s="132">
        <f>SUM('Данные Заявителя'!AE28:AG28)</f>
        <v>0</v>
      </c>
      <c r="Y70" s="132">
        <f>SUM('Данные Заявителя'!AH28:AJ28)</f>
        <v>0</v>
      </c>
      <c r="Z70" s="132">
        <f>SUM('Данные Заявителя'!AK28:AM28)</f>
        <v>0</v>
      </c>
    </row>
    <row r="71" spans="1:26" s="83" customFormat="1" ht="15.6" x14ac:dyDescent="0.3">
      <c r="A71" s="108">
        <v>44</v>
      </c>
      <c r="B71" s="109">
        <f t="shared" si="2"/>
        <v>0</v>
      </c>
      <c r="C71" s="109">
        <f t="shared" si="3"/>
        <v>0</v>
      </c>
      <c r="D71" s="109">
        <f t="shared" si="1"/>
        <v>0</v>
      </c>
      <c r="E71" s="109">
        <f t="shared" si="26"/>
        <v>0</v>
      </c>
      <c r="N71" s="89" t="str">
        <f>'Данные Заявителя'!A29</f>
        <v>3 продукция</v>
      </c>
      <c r="O71" s="132">
        <f>SUM('Данные Заявителя'!D29:F29)</f>
        <v>0</v>
      </c>
      <c r="P71" s="132">
        <f>SUM('Данные Заявителя'!G29:I29)</f>
        <v>0</v>
      </c>
      <c r="Q71" s="132">
        <f>SUM('Данные Заявителя'!J29:L29)</f>
        <v>0</v>
      </c>
      <c r="R71" s="132">
        <f>SUM('Данные Заявителя'!M29:O29)</f>
        <v>0</v>
      </c>
      <c r="S71" s="132">
        <f>SUM('Данные Заявителя'!P29:R29)</f>
        <v>0</v>
      </c>
      <c r="T71" s="132">
        <f>SUM('Данные Заявителя'!S29:U29)</f>
        <v>0</v>
      </c>
      <c r="U71" s="132">
        <f>SUM('Данные Заявителя'!V29:X29)</f>
        <v>0</v>
      </c>
      <c r="V71" s="132">
        <f>SUM('Данные Заявителя'!Y29:AA29)</f>
        <v>0</v>
      </c>
      <c r="W71" s="132">
        <f>SUM('Данные Заявителя'!AB29:AD29)</f>
        <v>0</v>
      </c>
      <c r="X71" s="132">
        <f>SUM('Данные Заявителя'!AE29:AG29)</f>
        <v>0</v>
      </c>
      <c r="Y71" s="132">
        <f>SUM('Данные Заявителя'!AH29:AJ29)</f>
        <v>0</v>
      </c>
      <c r="Z71" s="132">
        <f>SUM('Данные Заявителя'!AK29:AM29)</f>
        <v>0</v>
      </c>
    </row>
    <row r="72" spans="1:26" s="83" customFormat="1" ht="15.6" x14ac:dyDescent="0.3">
      <c r="A72" s="108">
        <v>45</v>
      </c>
      <c r="B72" s="109">
        <f t="shared" si="2"/>
        <v>0</v>
      </c>
      <c r="C72" s="109">
        <f t="shared" si="3"/>
        <v>0</v>
      </c>
      <c r="D72" s="109">
        <f t="shared" si="1"/>
        <v>0</v>
      </c>
      <c r="E72" s="109">
        <f t="shared" si="26"/>
        <v>0</v>
      </c>
      <c r="N72" s="89" t="str">
        <f>'Данные Заявителя'!A30</f>
        <v>4 продукция</v>
      </c>
      <c r="O72" s="132">
        <f>SUM('Данные Заявителя'!D30:F30)</f>
        <v>0</v>
      </c>
      <c r="P72" s="132">
        <f>SUM('Данные Заявителя'!G30:I30)</f>
        <v>0</v>
      </c>
      <c r="Q72" s="132">
        <f>SUM('Данные Заявителя'!J30:L30)</f>
        <v>0</v>
      </c>
      <c r="R72" s="132">
        <f>SUM('Данные Заявителя'!M30:O30)</f>
        <v>0</v>
      </c>
      <c r="S72" s="132">
        <f>SUM('Данные Заявителя'!P30:R30)</f>
        <v>0</v>
      </c>
      <c r="T72" s="132">
        <f>SUM('Данные Заявителя'!S30:U30)</f>
        <v>0</v>
      </c>
      <c r="U72" s="132">
        <f>SUM('Данные Заявителя'!V30:X30)</f>
        <v>0</v>
      </c>
      <c r="V72" s="132">
        <f>SUM('Данные Заявителя'!Y30:AA30)</f>
        <v>0</v>
      </c>
      <c r="W72" s="132">
        <f>SUM('Данные Заявителя'!AB30:AD30)</f>
        <v>0</v>
      </c>
      <c r="X72" s="132">
        <f>SUM('Данные Заявителя'!AE30:AG30)</f>
        <v>0</v>
      </c>
      <c r="Y72" s="132">
        <f>SUM('Данные Заявителя'!AH30:AJ30)</f>
        <v>0</v>
      </c>
      <c r="Z72" s="132">
        <f>SUM('Данные Заявителя'!AK30:AM30)</f>
        <v>0</v>
      </c>
    </row>
    <row r="73" spans="1:26" s="83" customFormat="1" ht="15.6" x14ac:dyDescent="0.3">
      <c r="A73" s="108">
        <v>46</v>
      </c>
      <c r="B73" s="109">
        <f t="shared" si="2"/>
        <v>0</v>
      </c>
      <c r="C73" s="109">
        <f t="shared" si="3"/>
        <v>0</v>
      </c>
      <c r="D73" s="109">
        <f t="shared" si="1"/>
        <v>0</v>
      </c>
      <c r="E73" s="109">
        <f t="shared" si="26"/>
        <v>0</v>
      </c>
      <c r="N73" s="89" t="str">
        <f>'Данные Заявителя'!A31</f>
        <v>5 продукция</v>
      </c>
      <c r="O73" s="132">
        <f>SUM('Данные Заявителя'!D31:F31)</f>
        <v>0</v>
      </c>
      <c r="P73" s="132">
        <f>SUM('Данные Заявителя'!G31:I31)</f>
        <v>0</v>
      </c>
      <c r="Q73" s="132">
        <f>SUM('Данные Заявителя'!J31:L31)</f>
        <v>0</v>
      </c>
      <c r="R73" s="132">
        <f>SUM('Данные Заявителя'!M31:O31)</f>
        <v>0</v>
      </c>
      <c r="S73" s="132">
        <f>SUM('Данные Заявителя'!P31:R31)</f>
        <v>0</v>
      </c>
      <c r="T73" s="132">
        <f>SUM('Данные Заявителя'!S31:U31)</f>
        <v>0</v>
      </c>
      <c r="U73" s="132">
        <f>SUM('Данные Заявителя'!V31:X31)</f>
        <v>0</v>
      </c>
      <c r="V73" s="132">
        <f>SUM('Данные Заявителя'!Y31:AA31)</f>
        <v>0</v>
      </c>
      <c r="W73" s="132">
        <f>SUM('Данные Заявителя'!AB31:AD31)</f>
        <v>0</v>
      </c>
      <c r="X73" s="132">
        <f>SUM('Данные Заявителя'!AE31:AG31)</f>
        <v>0</v>
      </c>
      <c r="Y73" s="132">
        <f>SUM('Данные Заявителя'!AH31:AJ31)</f>
        <v>0</v>
      </c>
      <c r="Z73" s="132">
        <f>SUM('Данные Заявителя'!AK31:AM31)</f>
        <v>0</v>
      </c>
    </row>
    <row r="74" spans="1:26" s="83" customFormat="1" ht="15.6" x14ac:dyDescent="0.3">
      <c r="A74" s="108">
        <v>47</v>
      </c>
      <c r="B74" s="109">
        <f t="shared" si="2"/>
        <v>0</v>
      </c>
      <c r="C74" s="109">
        <f t="shared" si="3"/>
        <v>0</v>
      </c>
      <c r="D74" s="109">
        <f t="shared" si="1"/>
        <v>0</v>
      </c>
      <c r="E74" s="109">
        <f t="shared" si="26"/>
        <v>0</v>
      </c>
      <c r="N74" s="89" t="str">
        <f>'Данные Заявителя'!A32</f>
        <v>1 услуга</v>
      </c>
      <c r="O74" s="132">
        <f>SUM('Данные Заявителя'!D32:F32)</f>
        <v>0</v>
      </c>
      <c r="P74" s="132">
        <f>SUM('Данные Заявителя'!G32:I32)</f>
        <v>0</v>
      </c>
      <c r="Q74" s="132">
        <f>SUM('Данные Заявителя'!J32:L32)</f>
        <v>0</v>
      </c>
      <c r="R74" s="132">
        <f>SUM('Данные Заявителя'!M32:O32)</f>
        <v>0</v>
      </c>
      <c r="S74" s="132">
        <f>SUM('Данные Заявителя'!P32:R32)</f>
        <v>0</v>
      </c>
      <c r="T74" s="132">
        <f>SUM('Данные Заявителя'!S32:U32)</f>
        <v>0</v>
      </c>
      <c r="U74" s="132">
        <f>SUM('Данные Заявителя'!V32:X32)</f>
        <v>0</v>
      </c>
      <c r="V74" s="132">
        <f>SUM('Данные Заявителя'!Y32:AA32)</f>
        <v>0</v>
      </c>
      <c r="W74" s="132">
        <f>SUM('Данные Заявителя'!AB32:AD32)</f>
        <v>0</v>
      </c>
      <c r="X74" s="132">
        <f>SUM('Данные Заявителя'!AE32:AG32)</f>
        <v>0</v>
      </c>
      <c r="Y74" s="132">
        <f>SUM('Данные Заявителя'!AH32:AJ32)</f>
        <v>0</v>
      </c>
      <c r="Z74" s="132">
        <f>SUM('Данные Заявителя'!AK32:AM32)</f>
        <v>0</v>
      </c>
    </row>
    <row r="75" spans="1:26" s="83" customFormat="1" ht="15.6" x14ac:dyDescent="0.3">
      <c r="A75" s="108">
        <v>48</v>
      </c>
      <c r="B75" s="109">
        <f t="shared" si="2"/>
        <v>0</v>
      </c>
      <c r="C75" s="109">
        <f t="shared" si="3"/>
        <v>0</v>
      </c>
      <c r="D75" s="109">
        <f t="shared" si="1"/>
        <v>0</v>
      </c>
      <c r="E75" s="109">
        <f t="shared" si="26"/>
        <v>0</v>
      </c>
      <c r="N75" s="89" t="str">
        <f>'Данные Заявителя'!A33</f>
        <v>2 услуга</v>
      </c>
      <c r="O75" s="132">
        <f>SUM('Данные Заявителя'!D33:F33)</f>
        <v>0</v>
      </c>
      <c r="P75" s="132">
        <f>SUM('Данные Заявителя'!G33:I33)</f>
        <v>0</v>
      </c>
      <c r="Q75" s="132">
        <f>SUM('Данные Заявителя'!J33:L33)</f>
        <v>0</v>
      </c>
      <c r="R75" s="132">
        <f>SUM('Данные Заявителя'!M33:O33)</f>
        <v>0</v>
      </c>
      <c r="S75" s="132">
        <f>SUM('Данные Заявителя'!P33:R33)</f>
        <v>0</v>
      </c>
      <c r="T75" s="132">
        <f>SUM('Данные Заявителя'!S33:U33)</f>
        <v>0</v>
      </c>
      <c r="U75" s="132">
        <f>SUM('Данные Заявителя'!V33:X33)</f>
        <v>0</v>
      </c>
      <c r="V75" s="132">
        <f>SUM('Данные Заявителя'!Y33:AA33)</f>
        <v>0</v>
      </c>
      <c r="W75" s="132">
        <f>SUM('Данные Заявителя'!AB33:AD33)</f>
        <v>0</v>
      </c>
      <c r="X75" s="132">
        <f>SUM('Данные Заявителя'!AE33:AG33)</f>
        <v>0</v>
      </c>
      <c r="Y75" s="132">
        <f>SUM('Данные Заявителя'!AH33:AJ33)</f>
        <v>0</v>
      </c>
      <c r="Z75" s="132">
        <f>SUM('Данные Заявителя'!AK33:AM33)</f>
        <v>0</v>
      </c>
    </row>
    <row r="76" spans="1:26" s="83" customFormat="1" ht="15.6" x14ac:dyDescent="0.3">
      <c r="A76" s="108">
        <v>49</v>
      </c>
      <c r="B76" s="109">
        <f t="shared" si="2"/>
        <v>0</v>
      </c>
      <c r="C76" s="109">
        <f t="shared" si="3"/>
        <v>0</v>
      </c>
      <c r="D76" s="109">
        <f t="shared" si="1"/>
        <v>0</v>
      </c>
      <c r="E76" s="109">
        <f t="shared" si="26"/>
        <v>0</v>
      </c>
      <c r="N76" s="89" t="str">
        <f>'Данные Заявителя'!A34</f>
        <v>3 услуга</v>
      </c>
      <c r="O76" s="132">
        <f>SUM('Данные Заявителя'!D34:F34)</f>
        <v>0</v>
      </c>
      <c r="P76" s="132">
        <f>SUM('Данные Заявителя'!G34:I34)</f>
        <v>0</v>
      </c>
      <c r="Q76" s="132">
        <f>SUM('Данные Заявителя'!J34:L34)</f>
        <v>0</v>
      </c>
      <c r="R76" s="132">
        <f>SUM('Данные Заявителя'!M34:O34)</f>
        <v>0</v>
      </c>
      <c r="S76" s="132">
        <f>SUM('Данные Заявителя'!P34:R34)</f>
        <v>0</v>
      </c>
      <c r="T76" s="132">
        <f>SUM('Данные Заявителя'!S34:U34)</f>
        <v>0</v>
      </c>
      <c r="U76" s="132">
        <f>SUM('Данные Заявителя'!V34:X34)</f>
        <v>0</v>
      </c>
      <c r="V76" s="132">
        <f>SUM('Данные Заявителя'!Y34:AA34)</f>
        <v>0</v>
      </c>
      <c r="W76" s="132">
        <f>SUM('Данные Заявителя'!AB34:AD34)</f>
        <v>0</v>
      </c>
      <c r="X76" s="132">
        <f>SUM('Данные Заявителя'!AE34:AG34)</f>
        <v>0</v>
      </c>
      <c r="Y76" s="132">
        <f>SUM('Данные Заявителя'!AH34:AJ34)</f>
        <v>0</v>
      </c>
      <c r="Z76" s="132">
        <f>SUM('Данные Заявителя'!AK34:AM34)</f>
        <v>0</v>
      </c>
    </row>
    <row r="77" spans="1:26" s="83" customFormat="1" ht="15.6" x14ac:dyDescent="0.3">
      <c r="A77" s="108">
        <v>50</v>
      </c>
      <c r="B77" s="109">
        <f t="shared" si="2"/>
        <v>0</v>
      </c>
      <c r="C77" s="109">
        <f t="shared" si="3"/>
        <v>0</v>
      </c>
      <c r="D77" s="109">
        <f t="shared" si="1"/>
        <v>0</v>
      </c>
      <c r="E77" s="109">
        <f t="shared" si="26"/>
        <v>0</v>
      </c>
      <c r="N77" s="89" t="str">
        <f>'Данные Заявителя'!A35</f>
        <v>4 услуга</v>
      </c>
      <c r="O77" s="132">
        <f>SUM('Данные Заявителя'!D35:F35)</f>
        <v>0</v>
      </c>
      <c r="P77" s="132">
        <f>SUM('Данные Заявителя'!G35:I35)</f>
        <v>0</v>
      </c>
      <c r="Q77" s="132">
        <f>SUM('Данные Заявителя'!J35:L35)</f>
        <v>0</v>
      </c>
      <c r="R77" s="132">
        <f>SUM('Данные Заявителя'!M35:O35)</f>
        <v>0</v>
      </c>
      <c r="S77" s="132">
        <f>SUM('Данные Заявителя'!P35:R35)</f>
        <v>0</v>
      </c>
      <c r="T77" s="132">
        <f>SUM('Данные Заявителя'!S35:U35)</f>
        <v>0</v>
      </c>
      <c r="U77" s="132">
        <f>SUM('Данные Заявителя'!V35:X35)</f>
        <v>0</v>
      </c>
      <c r="V77" s="132">
        <f>SUM('Данные Заявителя'!Y35:AA35)</f>
        <v>0</v>
      </c>
      <c r="W77" s="132">
        <f>SUM('Данные Заявителя'!AB35:AD35)</f>
        <v>0</v>
      </c>
      <c r="X77" s="132">
        <f>SUM('Данные Заявителя'!AE35:AG35)</f>
        <v>0</v>
      </c>
      <c r="Y77" s="132">
        <f>SUM('Данные Заявителя'!AH35:AJ35)</f>
        <v>0</v>
      </c>
      <c r="Z77" s="132">
        <f>SUM('Данные Заявителя'!AK35:AM35)</f>
        <v>0</v>
      </c>
    </row>
    <row r="78" spans="1:26" s="83" customFormat="1" ht="15.6" x14ac:dyDescent="0.3">
      <c r="A78" s="108">
        <v>51</v>
      </c>
      <c r="B78" s="109">
        <f t="shared" si="2"/>
        <v>0</v>
      </c>
      <c r="C78" s="109">
        <f t="shared" si="3"/>
        <v>0</v>
      </c>
      <c r="D78" s="109">
        <f t="shared" si="1"/>
        <v>0</v>
      </c>
      <c r="E78" s="109">
        <f t="shared" si="26"/>
        <v>0</v>
      </c>
      <c r="N78" s="89" t="str">
        <f>'Данные Заявителя'!A36</f>
        <v>5 услуга</v>
      </c>
      <c r="O78" s="132">
        <f>SUM('Данные Заявителя'!D36:F36)</f>
        <v>0</v>
      </c>
      <c r="P78" s="132">
        <f>SUM('Данные Заявителя'!G36:I36)</f>
        <v>0</v>
      </c>
      <c r="Q78" s="132">
        <f>SUM('Данные Заявителя'!J36:L36)</f>
        <v>0</v>
      </c>
      <c r="R78" s="132">
        <f>SUM('Данные Заявителя'!M36:O36)</f>
        <v>0</v>
      </c>
      <c r="S78" s="132">
        <f>SUM('Данные Заявителя'!P36:R36)</f>
        <v>0</v>
      </c>
      <c r="T78" s="132">
        <f>SUM('Данные Заявителя'!S36:U36)</f>
        <v>0</v>
      </c>
      <c r="U78" s="132">
        <f>SUM('Данные Заявителя'!V36:X36)</f>
        <v>0</v>
      </c>
      <c r="V78" s="132">
        <f>SUM('Данные Заявителя'!Y36:AA36)</f>
        <v>0</v>
      </c>
      <c r="W78" s="132">
        <f>SUM('Данные Заявителя'!AB36:AD36)</f>
        <v>0</v>
      </c>
      <c r="X78" s="132">
        <f>SUM('Данные Заявителя'!AE36:AG36)</f>
        <v>0</v>
      </c>
      <c r="Y78" s="132">
        <f>SUM('Данные Заявителя'!AH36:AJ36)</f>
        <v>0</v>
      </c>
      <c r="Z78" s="132">
        <f>SUM('Данные Заявителя'!AK36:AM36)</f>
        <v>0</v>
      </c>
    </row>
    <row r="79" spans="1:26" s="83" customFormat="1" ht="15.6" x14ac:dyDescent="0.3">
      <c r="A79" s="108">
        <v>52</v>
      </c>
      <c r="B79" s="109">
        <f t="shared" si="2"/>
        <v>0</v>
      </c>
      <c r="C79" s="109">
        <f t="shared" si="3"/>
        <v>0</v>
      </c>
      <c r="D79" s="109">
        <f t="shared" si="1"/>
        <v>0</v>
      </c>
      <c r="E79" s="109">
        <f t="shared" si="26"/>
        <v>0</v>
      </c>
    </row>
    <row r="80" spans="1:26" s="83" customFormat="1" ht="15.6" x14ac:dyDescent="0.3">
      <c r="A80" s="108">
        <v>53</v>
      </c>
      <c r="B80" s="109">
        <f t="shared" si="2"/>
        <v>0</v>
      </c>
      <c r="C80" s="109">
        <f t="shared" si="3"/>
        <v>0</v>
      </c>
      <c r="D80" s="109">
        <f t="shared" si="1"/>
        <v>0</v>
      </c>
      <c r="E80" s="109">
        <f t="shared" si="26"/>
        <v>0</v>
      </c>
      <c r="N80" s="183" t="s">
        <v>316</v>
      </c>
    </row>
    <row r="81" spans="1:51" ht="15.6" x14ac:dyDescent="0.3">
      <c r="A81" s="108">
        <v>54</v>
      </c>
      <c r="B81" s="109">
        <f t="shared" si="2"/>
        <v>0</v>
      </c>
      <c r="C81" s="109">
        <f t="shared" si="3"/>
        <v>0</v>
      </c>
      <c r="D81" s="109">
        <f t="shared" si="1"/>
        <v>0</v>
      </c>
      <c r="E81" s="109">
        <f t="shared" si="26"/>
        <v>0</v>
      </c>
      <c r="N81" s="345" t="s">
        <v>123</v>
      </c>
      <c r="O81" s="371" t="s">
        <v>289</v>
      </c>
      <c r="P81" s="348" t="s">
        <v>275</v>
      </c>
      <c r="Q81" s="349"/>
      <c r="R81" s="349"/>
      <c r="S81" s="349"/>
      <c r="T81" s="349"/>
      <c r="U81" s="349"/>
      <c r="V81" s="349"/>
      <c r="W81" s="349"/>
      <c r="X81" s="349"/>
      <c r="Y81" s="349"/>
      <c r="Z81" s="349"/>
      <c r="AA81" s="350"/>
      <c r="AB81" s="348" t="s">
        <v>276</v>
      </c>
      <c r="AC81" s="349"/>
      <c r="AD81" s="349"/>
      <c r="AE81" s="349"/>
      <c r="AF81" s="349"/>
      <c r="AG81" s="349"/>
      <c r="AH81" s="349"/>
      <c r="AI81" s="349"/>
      <c r="AJ81" s="349"/>
      <c r="AK81" s="349"/>
      <c r="AL81" s="349"/>
      <c r="AM81" s="350"/>
      <c r="AN81" s="348" t="s">
        <v>277</v>
      </c>
      <c r="AO81" s="349"/>
      <c r="AP81" s="349"/>
      <c r="AQ81" s="349"/>
      <c r="AR81" s="349"/>
      <c r="AS81" s="349"/>
      <c r="AT81" s="349"/>
      <c r="AU81" s="349"/>
      <c r="AV81" s="349"/>
      <c r="AW81" s="349"/>
      <c r="AX81" s="349"/>
      <c r="AY81" s="350"/>
    </row>
    <row r="82" spans="1:51" ht="15.6" x14ac:dyDescent="0.3">
      <c r="A82" s="108">
        <v>55</v>
      </c>
      <c r="B82" s="109">
        <f t="shared" si="2"/>
        <v>0</v>
      </c>
      <c r="C82" s="109">
        <f t="shared" si="3"/>
        <v>0</v>
      </c>
      <c r="D82" s="109">
        <f t="shared" si="1"/>
        <v>0</v>
      </c>
      <c r="E82" s="109">
        <f t="shared" si="26"/>
        <v>0</v>
      </c>
      <c r="N82" s="346"/>
      <c r="O82" s="372"/>
      <c r="P82" s="96" t="s">
        <v>1</v>
      </c>
      <c r="Q82" s="93" t="s">
        <v>2</v>
      </c>
      <c r="R82" s="93" t="s">
        <v>3</v>
      </c>
      <c r="S82" s="93" t="s">
        <v>4</v>
      </c>
      <c r="T82" s="93" t="s">
        <v>5</v>
      </c>
      <c r="U82" s="93" t="s">
        <v>6</v>
      </c>
      <c r="V82" s="93" t="s">
        <v>7</v>
      </c>
      <c r="W82" s="93" t="s">
        <v>8</v>
      </c>
      <c r="X82" s="93" t="s">
        <v>9</v>
      </c>
      <c r="Y82" s="93" t="s">
        <v>10</v>
      </c>
      <c r="Z82" s="93" t="s">
        <v>11</v>
      </c>
      <c r="AA82" s="93" t="s">
        <v>12</v>
      </c>
      <c r="AB82" s="93" t="s">
        <v>1</v>
      </c>
      <c r="AC82" s="93" t="s">
        <v>2</v>
      </c>
      <c r="AD82" s="93" t="s">
        <v>3</v>
      </c>
      <c r="AE82" s="93" t="s">
        <v>4</v>
      </c>
      <c r="AF82" s="93" t="s">
        <v>5</v>
      </c>
      <c r="AG82" s="93" t="s">
        <v>6</v>
      </c>
      <c r="AH82" s="93" t="s">
        <v>7</v>
      </c>
      <c r="AI82" s="93" t="s">
        <v>8</v>
      </c>
      <c r="AJ82" s="93" t="s">
        <v>9</v>
      </c>
      <c r="AK82" s="93" t="s">
        <v>10</v>
      </c>
      <c r="AL82" s="93" t="s">
        <v>11</v>
      </c>
      <c r="AM82" s="93" t="s">
        <v>12</v>
      </c>
      <c r="AN82" s="93" t="s">
        <v>1</v>
      </c>
      <c r="AO82" s="93" t="s">
        <v>2</v>
      </c>
      <c r="AP82" s="93" t="s">
        <v>3</v>
      </c>
      <c r="AQ82" s="93" t="s">
        <v>4</v>
      </c>
      <c r="AR82" s="93" t="s">
        <v>5</v>
      </c>
      <c r="AS82" s="93" t="s">
        <v>6</v>
      </c>
      <c r="AT82" s="93" t="s">
        <v>7</v>
      </c>
      <c r="AU82" s="93" t="s">
        <v>8</v>
      </c>
      <c r="AV82" s="93" t="s">
        <v>9</v>
      </c>
      <c r="AW82" s="93" t="s">
        <v>10</v>
      </c>
      <c r="AX82" s="93" t="s">
        <v>11</v>
      </c>
      <c r="AY82" s="93" t="s">
        <v>12</v>
      </c>
    </row>
    <row r="83" spans="1:51" ht="15.6" x14ac:dyDescent="0.3">
      <c r="A83" s="108">
        <v>56</v>
      </c>
      <c r="B83" s="109">
        <f t="shared" si="2"/>
        <v>0</v>
      </c>
      <c r="C83" s="109">
        <f t="shared" si="3"/>
        <v>0</v>
      </c>
      <c r="D83" s="109">
        <f t="shared" si="1"/>
        <v>0</v>
      </c>
      <c r="E83" s="109">
        <f t="shared" si="26"/>
        <v>0</v>
      </c>
      <c r="N83" s="200" t="str">
        <f>'Данные Заявителя'!A41</f>
        <v>1 должность</v>
      </c>
      <c r="O83" s="146">
        <f>'Данные Заявителя'!B41</f>
        <v>0</v>
      </c>
      <c r="P83" s="201">
        <f>'Данные Заявителя'!C41</f>
        <v>0</v>
      </c>
      <c r="Q83" s="201">
        <f>P83+'Данные Заявителя'!D41</f>
        <v>0</v>
      </c>
      <c r="R83" s="201">
        <f>Q83+'Данные Заявителя'!E41</f>
        <v>0</v>
      </c>
      <c r="S83" s="201">
        <f>R83+'Данные Заявителя'!F41</f>
        <v>0</v>
      </c>
      <c r="T83" s="201">
        <f>S83+'Данные Заявителя'!G41</f>
        <v>0</v>
      </c>
      <c r="U83" s="201">
        <f>T83+'Данные Заявителя'!H41</f>
        <v>0</v>
      </c>
      <c r="V83" s="201">
        <f>U83+'Данные Заявителя'!I41</f>
        <v>0</v>
      </c>
      <c r="W83" s="201">
        <f>V83+'Данные Заявителя'!J41</f>
        <v>0</v>
      </c>
      <c r="X83" s="201">
        <f>W83+'Данные Заявителя'!K41</f>
        <v>0</v>
      </c>
      <c r="Y83" s="201">
        <f>X83+'Данные Заявителя'!L41</f>
        <v>0</v>
      </c>
      <c r="Z83" s="201">
        <f>Y83+'Данные Заявителя'!M41</f>
        <v>0</v>
      </c>
      <c r="AA83" s="201">
        <f>Z83+'Данные Заявителя'!N41</f>
        <v>0</v>
      </c>
      <c r="AB83" s="201">
        <f>AA83+'Данные Заявителя'!O41</f>
        <v>0</v>
      </c>
      <c r="AC83" s="201">
        <f>AB83+'Данные Заявителя'!P41</f>
        <v>0</v>
      </c>
      <c r="AD83" s="201">
        <f>AC83+'Данные Заявителя'!Q41</f>
        <v>0</v>
      </c>
      <c r="AE83" s="201">
        <f>AD83+'Данные Заявителя'!R41</f>
        <v>0</v>
      </c>
      <c r="AF83" s="201">
        <f>AE83+'Данные Заявителя'!S41</f>
        <v>0</v>
      </c>
      <c r="AG83" s="201">
        <f>AF83+'Данные Заявителя'!T41</f>
        <v>0</v>
      </c>
      <c r="AH83" s="201">
        <f>AG83+'Данные Заявителя'!U41</f>
        <v>0</v>
      </c>
      <c r="AI83" s="201">
        <f>AH83+'Данные Заявителя'!V41</f>
        <v>0</v>
      </c>
      <c r="AJ83" s="201">
        <f>AI83+'Данные Заявителя'!W41</f>
        <v>0</v>
      </c>
      <c r="AK83" s="201">
        <f>AJ83+'Данные Заявителя'!X41</f>
        <v>0</v>
      </c>
      <c r="AL83" s="201">
        <f>AK83+'Данные Заявителя'!Y41</f>
        <v>0</v>
      </c>
      <c r="AM83" s="201">
        <f>AL83+'Данные Заявителя'!Z41</f>
        <v>0</v>
      </c>
      <c r="AN83" s="201">
        <f>AM83+'Данные Заявителя'!AA41</f>
        <v>0</v>
      </c>
      <c r="AO83" s="201">
        <f>AN83+'Данные Заявителя'!AB41</f>
        <v>0</v>
      </c>
      <c r="AP83" s="201">
        <f>AO83+'Данные Заявителя'!AC41</f>
        <v>0</v>
      </c>
      <c r="AQ83" s="201">
        <f>AP83+'Данные Заявителя'!AD41</f>
        <v>0</v>
      </c>
      <c r="AR83" s="201">
        <f>AQ83+'Данные Заявителя'!AE41</f>
        <v>0</v>
      </c>
      <c r="AS83" s="201">
        <f>AR83+'Данные Заявителя'!AF41</f>
        <v>0</v>
      </c>
      <c r="AT83" s="201">
        <f>AS83+'Данные Заявителя'!AG41</f>
        <v>0</v>
      </c>
      <c r="AU83" s="201">
        <f>AT83+'Данные Заявителя'!AH41</f>
        <v>0</v>
      </c>
      <c r="AV83" s="201">
        <f>AU83+'Данные Заявителя'!AI41</f>
        <v>0</v>
      </c>
      <c r="AW83" s="201">
        <f>AV83+'Данные Заявителя'!AJ41</f>
        <v>0</v>
      </c>
      <c r="AX83" s="201">
        <f>AW83+'Данные Заявителя'!AK41</f>
        <v>0</v>
      </c>
      <c r="AY83" s="201">
        <f>AX83+'Данные Заявителя'!AL41</f>
        <v>0</v>
      </c>
    </row>
    <row r="84" spans="1:51" ht="15.6" x14ac:dyDescent="0.3">
      <c r="A84" s="108">
        <v>57</v>
      </c>
      <c r="B84" s="109">
        <f t="shared" si="2"/>
        <v>0</v>
      </c>
      <c r="C84" s="109">
        <f t="shared" si="3"/>
        <v>0</v>
      </c>
      <c r="D84" s="109">
        <f t="shared" si="1"/>
        <v>0</v>
      </c>
      <c r="E84" s="109">
        <f t="shared" si="26"/>
        <v>0</v>
      </c>
      <c r="N84" s="200" t="str">
        <f>'Данные Заявителя'!A42</f>
        <v>2 должность</v>
      </c>
      <c r="O84" s="146">
        <f>'Данные Заявителя'!B42</f>
        <v>0</v>
      </c>
      <c r="P84" s="201">
        <f>'Данные Заявителя'!C42</f>
        <v>0</v>
      </c>
      <c r="Q84" s="201">
        <f>P84+'Данные Заявителя'!D42</f>
        <v>0</v>
      </c>
      <c r="R84" s="201">
        <f>Q84+'Данные Заявителя'!E42</f>
        <v>0</v>
      </c>
      <c r="S84" s="201">
        <f>R84+'Данные Заявителя'!F42</f>
        <v>0</v>
      </c>
      <c r="T84" s="201">
        <f>S84+'Данные Заявителя'!G42</f>
        <v>0</v>
      </c>
      <c r="U84" s="201">
        <f>T84+'Данные Заявителя'!H42</f>
        <v>0</v>
      </c>
      <c r="V84" s="201">
        <f>U84+'Данные Заявителя'!I42</f>
        <v>0</v>
      </c>
      <c r="W84" s="201">
        <f>V84+'Данные Заявителя'!J42</f>
        <v>0</v>
      </c>
      <c r="X84" s="201">
        <f>W84+'Данные Заявителя'!K42</f>
        <v>0</v>
      </c>
      <c r="Y84" s="201">
        <f>X84+'Данные Заявителя'!L42</f>
        <v>0</v>
      </c>
      <c r="Z84" s="201">
        <f>Y84+'Данные Заявителя'!M42</f>
        <v>0</v>
      </c>
      <c r="AA84" s="201">
        <f>Z84+'Данные Заявителя'!N42</f>
        <v>0</v>
      </c>
      <c r="AB84" s="201">
        <f>AA84+'Данные Заявителя'!O42</f>
        <v>0</v>
      </c>
      <c r="AC84" s="201">
        <f>AB84+'Данные Заявителя'!P42</f>
        <v>0</v>
      </c>
      <c r="AD84" s="201">
        <f>AC84+'Данные Заявителя'!Q42</f>
        <v>0</v>
      </c>
      <c r="AE84" s="201">
        <f>AD84+'Данные Заявителя'!R42</f>
        <v>0</v>
      </c>
      <c r="AF84" s="201">
        <f>AE84+'Данные Заявителя'!S42</f>
        <v>0</v>
      </c>
      <c r="AG84" s="201">
        <f>AF84+'Данные Заявителя'!T42</f>
        <v>0</v>
      </c>
      <c r="AH84" s="201">
        <f>AG84+'Данные Заявителя'!U42</f>
        <v>0</v>
      </c>
      <c r="AI84" s="201">
        <f>AH84+'Данные Заявителя'!V42</f>
        <v>0</v>
      </c>
      <c r="AJ84" s="201">
        <f>AI84+'Данные Заявителя'!W42</f>
        <v>0</v>
      </c>
      <c r="AK84" s="201">
        <f>AJ84+'Данные Заявителя'!X42</f>
        <v>0</v>
      </c>
      <c r="AL84" s="201">
        <f>AK84+'Данные Заявителя'!Y42</f>
        <v>0</v>
      </c>
      <c r="AM84" s="201">
        <f>AL84+'Данные Заявителя'!Z42</f>
        <v>0</v>
      </c>
      <c r="AN84" s="201">
        <f>AM84+'Данные Заявителя'!AA42</f>
        <v>0</v>
      </c>
      <c r="AO84" s="201">
        <f>AN84+'Данные Заявителя'!AB42</f>
        <v>0</v>
      </c>
      <c r="AP84" s="201">
        <f>AO84+'Данные Заявителя'!AC42</f>
        <v>0</v>
      </c>
      <c r="AQ84" s="201">
        <f>AP84+'Данные Заявителя'!AD42</f>
        <v>0</v>
      </c>
      <c r="AR84" s="201">
        <f>AQ84+'Данные Заявителя'!AE42</f>
        <v>0</v>
      </c>
      <c r="AS84" s="201">
        <f>AR84+'Данные Заявителя'!AF42</f>
        <v>0</v>
      </c>
      <c r="AT84" s="201">
        <f>AS84+'Данные Заявителя'!AG42</f>
        <v>0</v>
      </c>
      <c r="AU84" s="201">
        <f>AT84+'Данные Заявителя'!AH42</f>
        <v>0</v>
      </c>
      <c r="AV84" s="201">
        <f>AU84+'Данные Заявителя'!AI42</f>
        <v>0</v>
      </c>
      <c r="AW84" s="201">
        <f>AV84+'Данные Заявителя'!AJ42</f>
        <v>0</v>
      </c>
      <c r="AX84" s="201">
        <f>AW84+'Данные Заявителя'!AK42</f>
        <v>0</v>
      </c>
      <c r="AY84" s="201">
        <f>AX84+'Данные Заявителя'!AL42</f>
        <v>0</v>
      </c>
    </row>
    <row r="85" spans="1:51" ht="15.6" x14ac:dyDescent="0.3">
      <c r="A85" s="108">
        <v>58</v>
      </c>
      <c r="B85" s="109">
        <f t="shared" si="2"/>
        <v>0</v>
      </c>
      <c r="C85" s="109">
        <f t="shared" si="3"/>
        <v>0</v>
      </c>
      <c r="D85" s="109">
        <f t="shared" si="1"/>
        <v>0</v>
      </c>
      <c r="E85" s="109">
        <f t="shared" si="26"/>
        <v>0</v>
      </c>
      <c r="N85" s="200" t="str">
        <f>'Данные Заявителя'!A43</f>
        <v>3 должность</v>
      </c>
      <c r="O85" s="146">
        <f>'Данные Заявителя'!B43</f>
        <v>0</v>
      </c>
      <c r="P85" s="201">
        <f>'Данные Заявителя'!C43</f>
        <v>0</v>
      </c>
      <c r="Q85" s="201">
        <f>P85+'Данные Заявителя'!D43</f>
        <v>0</v>
      </c>
      <c r="R85" s="201">
        <f>Q85+'Данные Заявителя'!E43</f>
        <v>0</v>
      </c>
      <c r="S85" s="201">
        <f>R85+'Данные Заявителя'!F43</f>
        <v>0</v>
      </c>
      <c r="T85" s="201">
        <f>S85+'Данные Заявителя'!G43</f>
        <v>0</v>
      </c>
      <c r="U85" s="201">
        <f>T85+'Данные Заявителя'!H43</f>
        <v>0</v>
      </c>
      <c r="V85" s="201">
        <f>U85+'Данные Заявителя'!I43</f>
        <v>0</v>
      </c>
      <c r="W85" s="201">
        <f>V85+'Данные Заявителя'!J43</f>
        <v>0</v>
      </c>
      <c r="X85" s="201">
        <f>W85+'Данные Заявителя'!K43</f>
        <v>0</v>
      </c>
      <c r="Y85" s="201">
        <f>X85+'Данные Заявителя'!L43</f>
        <v>0</v>
      </c>
      <c r="Z85" s="201">
        <f>Y85+'Данные Заявителя'!M43</f>
        <v>0</v>
      </c>
      <c r="AA85" s="201">
        <f>Z85+'Данные Заявителя'!N43</f>
        <v>0</v>
      </c>
      <c r="AB85" s="201">
        <f>AA85+'Данные Заявителя'!O43</f>
        <v>0</v>
      </c>
      <c r="AC85" s="201">
        <f>AB85+'Данные Заявителя'!P43</f>
        <v>0</v>
      </c>
      <c r="AD85" s="201">
        <f>AC85+'Данные Заявителя'!Q43</f>
        <v>0</v>
      </c>
      <c r="AE85" s="201">
        <f>AD85+'Данные Заявителя'!R43</f>
        <v>0</v>
      </c>
      <c r="AF85" s="201">
        <f>AE85+'Данные Заявителя'!S43</f>
        <v>0</v>
      </c>
      <c r="AG85" s="201">
        <f>AF85+'Данные Заявителя'!T43</f>
        <v>0</v>
      </c>
      <c r="AH85" s="201">
        <f>AG85+'Данные Заявителя'!U43</f>
        <v>0</v>
      </c>
      <c r="AI85" s="201">
        <f>AH85+'Данные Заявителя'!V43</f>
        <v>0</v>
      </c>
      <c r="AJ85" s="201">
        <f>AI85+'Данные Заявителя'!W43</f>
        <v>0</v>
      </c>
      <c r="AK85" s="201">
        <f>AJ85+'Данные Заявителя'!X43</f>
        <v>0</v>
      </c>
      <c r="AL85" s="201">
        <f>AK85+'Данные Заявителя'!Y43</f>
        <v>0</v>
      </c>
      <c r="AM85" s="201">
        <f>AL85+'Данные Заявителя'!Z43</f>
        <v>0</v>
      </c>
      <c r="AN85" s="201">
        <f>AM85+'Данные Заявителя'!AA43</f>
        <v>0</v>
      </c>
      <c r="AO85" s="201">
        <f>AN85+'Данные Заявителя'!AB43</f>
        <v>0</v>
      </c>
      <c r="AP85" s="201">
        <f>AO85+'Данные Заявителя'!AC43</f>
        <v>0</v>
      </c>
      <c r="AQ85" s="201">
        <f>AP85+'Данные Заявителя'!AD43</f>
        <v>0</v>
      </c>
      <c r="AR85" s="201">
        <f>AQ85+'Данные Заявителя'!AE43</f>
        <v>0</v>
      </c>
      <c r="AS85" s="201">
        <f>AR85+'Данные Заявителя'!AF43</f>
        <v>0</v>
      </c>
      <c r="AT85" s="201">
        <f>AS85+'Данные Заявителя'!AG43</f>
        <v>0</v>
      </c>
      <c r="AU85" s="201">
        <f>AT85+'Данные Заявителя'!AH43</f>
        <v>0</v>
      </c>
      <c r="AV85" s="201">
        <f>AU85+'Данные Заявителя'!AI43</f>
        <v>0</v>
      </c>
      <c r="AW85" s="201">
        <f>AV85+'Данные Заявителя'!AJ43</f>
        <v>0</v>
      </c>
      <c r="AX85" s="201">
        <f>AW85+'Данные Заявителя'!AK43</f>
        <v>0</v>
      </c>
      <c r="AY85" s="201">
        <f>AX85+'Данные Заявителя'!AL43</f>
        <v>0</v>
      </c>
    </row>
    <row r="86" spans="1:51" ht="15.6" x14ac:dyDescent="0.3">
      <c r="A86" s="108">
        <v>59</v>
      </c>
      <c r="B86" s="109">
        <f t="shared" si="2"/>
        <v>0</v>
      </c>
      <c r="C86" s="109">
        <f t="shared" si="3"/>
        <v>0</v>
      </c>
      <c r="D86" s="109">
        <f t="shared" si="1"/>
        <v>0</v>
      </c>
      <c r="E86" s="109">
        <f t="shared" si="26"/>
        <v>0</v>
      </c>
      <c r="N86" s="200" t="str">
        <f>'Данные Заявителя'!A44</f>
        <v>4 должность</v>
      </c>
      <c r="O86" s="146">
        <f>'Данные Заявителя'!B44</f>
        <v>0</v>
      </c>
      <c r="P86" s="201">
        <f>'Данные Заявителя'!C44</f>
        <v>0</v>
      </c>
      <c r="Q86" s="201">
        <f>P86+'Данные Заявителя'!D44</f>
        <v>0</v>
      </c>
      <c r="R86" s="201">
        <f>Q86+'Данные Заявителя'!E44</f>
        <v>0</v>
      </c>
      <c r="S86" s="201">
        <f>R86+'Данные Заявителя'!F44</f>
        <v>0</v>
      </c>
      <c r="T86" s="201">
        <f>S86+'Данные Заявителя'!G44</f>
        <v>0</v>
      </c>
      <c r="U86" s="201">
        <f>T86+'Данные Заявителя'!H44</f>
        <v>0</v>
      </c>
      <c r="V86" s="201">
        <f>U86+'Данные Заявителя'!I44</f>
        <v>0</v>
      </c>
      <c r="W86" s="201">
        <f>V86+'Данные Заявителя'!J44</f>
        <v>0</v>
      </c>
      <c r="X86" s="201">
        <f>W86+'Данные Заявителя'!K44</f>
        <v>0</v>
      </c>
      <c r="Y86" s="201">
        <f>X86+'Данные Заявителя'!L44</f>
        <v>0</v>
      </c>
      <c r="Z86" s="201">
        <f>Y86+'Данные Заявителя'!M44</f>
        <v>0</v>
      </c>
      <c r="AA86" s="201">
        <f>Z86+'Данные Заявителя'!N44</f>
        <v>0</v>
      </c>
      <c r="AB86" s="201">
        <f>AA86+'Данные Заявителя'!O44</f>
        <v>0</v>
      </c>
      <c r="AC86" s="201">
        <f>AB86+'Данные Заявителя'!P44</f>
        <v>0</v>
      </c>
      <c r="AD86" s="201">
        <f>AC86+'Данные Заявителя'!Q44</f>
        <v>0</v>
      </c>
      <c r="AE86" s="201">
        <f>AD86+'Данные Заявителя'!R44</f>
        <v>0</v>
      </c>
      <c r="AF86" s="201">
        <f>AE86+'Данные Заявителя'!S44</f>
        <v>0</v>
      </c>
      <c r="AG86" s="201">
        <f>AF86+'Данные Заявителя'!T44</f>
        <v>0</v>
      </c>
      <c r="AH86" s="201">
        <f>AG86+'Данные Заявителя'!U44</f>
        <v>0</v>
      </c>
      <c r="AI86" s="201">
        <f>AH86+'Данные Заявителя'!V44</f>
        <v>0</v>
      </c>
      <c r="AJ86" s="201">
        <f>AI86+'Данные Заявителя'!W44</f>
        <v>0</v>
      </c>
      <c r="AK86" s="201">
        <f>AJ86+'Данные Заявителя'!X44</f>
        <v>0</v>
      </c>
      <c r="AL86" s="201">
        <f>AK86+'Данные Заявителя'!Y44</f>
        <v>0</v>
      </c>
      <c r="AM86" s="201">
        <f>AL86+'Данные Заявителя'!Z44</f>
        <v>0</v>
      </c>
      <c r="AN86" s="201">
        <f>AM86+'Данные Заявителя'!AA44</f>
        <v>0</v>
      </c>
      <c r="AO86" s="201">
        <f>AN86+'Данные Заявителя'!AB44</f>
        <v>0</v>
      </c>
      <c r="AP86" s="201">
        <f>AO86+'Данные Заявителя'!AC44</f>
        <v>0</v>
      </c>
      <c r="AQ86" s="201">
        <f>AP86+'Данные Заявителя'!AD44</f>
        <v>0</v>
      </c>
      <c r="AR86" s="201">
        <f>AQ86+'Данные Заявителя'!AE44</f>
        <v>0</v>
      </c>
      <c r="AS86" s="201">
        <f>AR86+'Данные Заявителя'!AF44</f>
        <v>0</v>
      </c>
      <c r="AT86" s="201">
        <f>AS86+'Данные Заявителя'!AG44</f>
        <v>0</v>
      </c>
      <c r="AU86" s="201">
        <f>AT86+'Данные Заявителя'!AH44</f>
        <v>0</v>
      </c>
      <c r="AV86" s="201">
        <f>AU86+'Данные Заявителя'!AI44</f>
        <v>0</v>
      </c>
      <c r="AW86" s="201">
        <f>AV86+'Данные Заявителя'!AJ44</f>
        <v>0</v>
      </c>
      <c r="AX86" s="201">
        <f>AW86+'Данные Заявителя'!AK44</f>
        <v>0</v>
      </c>
      <c r="AY86" s="201">
        <f>AX86+'Данные Заявителя'!AL44</f>
        <v>0</v>
      </c>
    </row>
    <row r="87" spans="1:51" ht="15.6" x14ac:dyDescent="0.3">
      <c r="A87" s="108">
        <v>60</v>
      </c>
      <c r="B87" s="109">
        <f t="shared" si="2"/>
        <v>0</v>
      </c>
      <c r="C87" s="109">
        <f t="shared" si="3"/>
        <v>0</v>
      </c>
      <c r="D87" s="109">
        <f t="shared" si="1"/>
        <v>0</v>
      </c>
      <c r="E87" s="109">
        <f t="shared" si="26"/>
        <v>0</v>
      </c>
      <c r="N87" s="200" t="str">
        <f>'Данные Заявителя'!A45</f>
        <v>5 должность</v>
      </c>
      <c r="O87" s="146">
        <f>'Данные Заявителя'!B45</f>
        <v>0</v>
      </c>
      <c r="P87" s="201">
        <f>'Данные Заявителя'!C45</f>
        <v>0</v>
      </c>
      <c r="Q87" s="201">
        <f>P87+'Данные Заявителя'!D45</f>
        <v>0</v>
      </c>
      <c r="R87" s="201">
        <f>Q87+'Данные Заявителя'!E45</f>
        <v>0</v>
      </c>
      <c r="S87" s="201">
        <f>R87+'Данные Заявителя'!F45</f>
        <v>0</v>
      </c>
      <c r="T87" s="201">
        <f>S87+'Данные Заявителя'!G45</f>
        <v>0</v>
      </c>
      <c r="U87" s="201">
        <f>T87+'Данные Заявителя'!H45</f>
        <v>0</v>
      </c>
      <c r="V87" s="201">
        <f>U87+'Данные Заявителя'!I45</f>
        <v>0</v>
      </c>
      <c r="W87" s="201">
        <f>V87+'Данные Заявителя'!J45</f>
        <v>0</v>
      </c>
      <c r="X87" s="201">
        <f>W87+'Данные Заявителя'!K45</f>
        <v>0</v>
      </c>
      <c r="Y87" s="201">
        <f>X87+'Данные Заявителя'!L45</f>
        <v>0</v>
      </c>
      <c r="Z87" s="201">
        <f>Y87+'Данные Заявителя'!M45</f>
        <v>0</v>
      </c>
      <c r="AA87" s="201">
        <f>Z87+'Данные Заявителя'!N45</f>
        <v>0</v>
      </c>
      <c r="AB87" s="201">
        <f>AA87+'Данные Заявителя'!O45</f>
        <v>0</v>
      </c>
      <c r="AC87" s="201">
        <f>AB87+'Данные Заявителя'!P45</f>
        <v>0</v>
      </c>
      <c r="AD87" s="201">
        <f>AC87+'Данные Заявителя'!Q45</f>
        <v>0</v>
      </c>
      <c r="AE87" s="201">
        <f>AD87+'Данные Заявителя'!R45</f>
        <v>0</v>
      </c>
      <c r="AF87" s="201">
        <f>AE87+'Данные Заявителя'!S45</f>
        <v>0</v>
      </c>
      <c r="AG87" s="201">
        <f>AF87+'Данные Заявителя'!T45</f>
        <v>0</v>
      </c>
      <c r="AH87" s="201">
        <f>AG87+'Данные Заявителя'!U45</f>
        <v>0</v>
      </c>
      <c r="AI87" s="201">
        <f>AH87+'Данные Заявителя'!V45</f>
        <v>0</v>
      </c>
      <c r="AJ87" s="201">
        <f>AI87+'Данные Заявителя'!W45</f>
        <v>0</v>
      </c>
      <c r="AK87" s="201">
        <f>AJ87+'Данные Заявителя'!X45</f>
        <v>0</v>
      </c>
      <c r="AL87" s="201">
        <f>AK87+'Данные Заявителя'!Y45</f>
        <v>0</v>
      </c>
      <c r="AM87" s="201">
        <f>AL87+'Данные Заявителя'!Z45</f>
        <v>0</v>
      </c>
      <c r="AN87" s="201">
        <f>AM87+'Данные Заявителя'!AA45</f>
        <v>0</v>
      </c>
      <c r="AO87" s="201">
        <f>AN87+'Данные Заявителя'!AB45</f>
        <v>0</v>
      </c>
      <c r="AP87" s="201">
        <f>AO87+'Данные Заявителя'!AC45</f>
        <v>0</v>
      </c>
      <c r="AQ87" s="201">
        <f>AP87+'Данные Заявителя'!AD45</f>
        <v>0</v>
      </c>
      <c r="AR87" s="201">
        <f>AQ87+'Данные Заявителя'!AE45</f>
        <v>0</v>
      </c>
      <c r="AS87" s="201">
        <f>AR87+'Данные Заявителя'!AF45</f>
        <v>0</v>
      </c>
      <c r="AT87" s="201">
        <f>AS87+'Данные Заявителя'!AG45</f>
        <v>0</v>
      </c>
      <c r="AU87" s="201">
        <f>AT87+'Данные Заявителя'!AH45</f>
        <v>0</v>
      </c>
      <c r="AV87" s="201">
        <f>AU87+'Данные Заявителя'!AI45</f>
        <v>0</v>
      </c>
      <c r="AW87" s="201">
        <f>AV87+'Данные Заявителя'!AJ45</f>
        <v>0</v>
      </c>
      <c r="AX87" s="201">
        <f>AW87+'Данные Заявителя'!AK45</f>
        <v>0</v>
      </c>
      <c r="AY87" s="201">
        <f>AX87+'Данные Заявителя'!AL45</f>
        <v>0</v>
      </c>
    </row>
    <row r="88" spans="1:51" ht="15.6" x14ac:dyDescent="0.3">
      <c r="A88" s="108">
        <v>61</v>
      </c>
      <c r="B88" s="109">
        <f t="shared" si="2"/>
        <v>0</v>
      </c>
      <c r="C88" s="109">
        <f t="shared" si="3"/>
        <v>0</v>
      </c>
      <c r="D88" s="109">
        <f t="shared" si="1"/>
        <v>0</v>
      </c>
      <c r="E88" s="109">
        <f t="shared" si="26"/>
        <v>0</v>
      </c>
      <c r="N88" s="200" t="str">
        <f>'Данные Заявителя'!A46</f>
        <v>6 должность</v>
      </c>
      <c r="O88" s="146">
        <f>'Данные Заявителя'!B46</f>
        <v>0</v>
      </c>
      <c r="P88" s="201">
        <f>'Данные Заявителя'!C46</f>
        <v>0</v>
      </c>
      <c r="Q88" s="201">
        <f>P88+'Данные Заявителя'!D46</f>
        <v>0</v>
      </c>
      <c r="R88" s="201">
        <f>Q88+'Данные Заявителя'!E46</f>
        <v>0</v>
      </c>
      <c r="S88" s="201">
        <f>R88+'Данные Заявителя'!F46</f>
        <v>0</v>
      </c>
      <c r="T88" s="201">
        <f>S88+'Данные Заявителя'!G46</f>
        <v>0</v>
      </c>
      <c r="U88" s="201">
        <f>T88+'Данные Заявителя'!H46</f>
        <v>0</v>
      </c>
      <c r="V88" s="201">
        <f>U88+'Данные Заявителя'!I46</f>
        <v>0</v>
      </c>
      <c r="W88" s="201">
        <f>V88+'Данные Заявителя'!J46</f>
        <v>0</v>
      </c>
      <c r="X88" s="201">
        <f>W88+'Данные Заявителя'!K46</f>
        <v>0</v>
      </c>
      <c r="Y88" s="201">
        <f>X88+'Данные Заявителя'!L46</f>
        <v>0</v>
      </c>
      <c r="Z88" s="201">
        <f>Y88+'Данные Заявителя'!M46</f>
        <v>0</v>
      </c>
      <c r="AA88" s="201">
        <f>Z88+'Данные Заявителя'!N46</f>
        <v>0</v>
      </c>
      <c r="AB88" s="201">
        <f>AA88+'Данные Заявителя'!O46</f>
        <v>0</v>
      </c>
      <c r="AC88" s="201">
        <f>AB88+'Данные Заявителя'!P46</f>
        <v>0</v>
      </c>
      <c r="AD88" s="201">
        <f>AC88+'Данные Заявителя'!Q46</f>
        <v>0</v>
      </c>
      <c r="AE88" s="201">
        <f>AD88+'Данные Заявителя'!R46</f>
        <v>0</v>
      </c>
      <c r="AF88" s="201">
        <f>AE88+'Данные Заявителя'!S46</f>
        <v>0</v>
      </c>
      <c r="AG88" s="201">
        <f>AF88+'Данные Заявителя'!T46</f>
        <v>0</v>
      </c>
      <c r="AH88" s="201">
        <f>AG88+'Данные Заявителя'!U46</f>
        <v>0</v>
      </c>
      <c r="AI88" s="201">
        <f>AH88+'Данные Заявителя'!V46</f>
        <v>0</v>
      </c>
      <c r="AJ88" s="201">
        <f>AI88+'Данные Заявителя'!W46</f>
        <v>0</v>
      </c>
      <c r="AK88" s="201">
        <f>AJ88+'Данные Заявителя'!X46</f>
        <v>0</v>
      </c>
      <c r="AL88" s="201">
        <f>AK88+'Данные Заявителя'!Y46</f>
        <v>0</v>
      </c>
      <c r="AM88" s="201">
        <f>AL88+'Данные Заявителя'!Z46</f>
        <v>0</v>
      </c>
      <c r="AN88" s="201">
        <f>AM88+'Данные Заявителя'!AA46</f>
        <v>0</v>
      </c>
      <c r="AO88" s="201">
        <f>AN88+'Данные Заявителя'!AB46</f>
        <v>0</v>
      </c>
      <c r="AP88" s="201">
        <f>AO88+'Данные Заявителя'!AC46</f>
        <v>0</v>
      </c>
      <c r="AQ88" s="201">
        <f>AP88+'Данные Заявителя'!AD46</f>
        <v>0</v>
      </c>
      <c r="AR88" s="201">
        <f>AQ88+'Данные Заявителя'!AE46</f>
        <v>0</v>
      </c>
      <c r="AS88" s="201">
        <f>AR88+'Данные Заявителя'!AF46</f>
        <v>0</v>
      </c>
      <c r="AT88" s="201">
        <f>AS88+'Данные Заявителя'!AG46</f>
        <v>0</v>
      </c>
      <c r="AU88" s="201">
        <f>AT88+'Данные Заявителя'!AH46</f>
        <v>0</v>
      </c>
      <c r="AV88" s="201">
        <f>AU88+'Данные Заявителя'!AI46</f>
        <v>0</v>
      </c>
      <c r="AW88" s="201">
        <f>AV88+'Данные Заявителя'!AJ46</f>
        <v>0</v>
      </c>
      <c r="AX88" s="201">
        <f>AW88+'Данные Заявителя'!AK46</f>
        <v>0</v>
      </c>
      <c r="AY88" s="201">
        <f>AX88+'Данные Заявителя'!AL46</f>
        <v>0</v>
      </c>
    </row>
    <row r="89" spans="1:51" ht="15.6" x14ac:dyDescent="0.3">
      <c r="A89" s="108">
        <v>62</v>
      </c>
      <c r="B89" s="109">
        <f t="shared" si="2"/>
        <v>0</v>
      </c>
      <c r="C89" s="109">
        <f t="shared" si="3"/>
        <v>0</v>
      </c>
      <c r="D89" s="109">
        <f t="shared" si="1"/>
        <v>0</v>
      </c>
      <c r="E89" s="109">
        <f t="shared" si="26"/>
        <v>0</v>
      </c>
      <c r="N89" s="200" t="str">
        <f>'Данные Заявителя'!A47</f>
        <v>7 должность</v>
      </c>
      <c r="O89" s="146">
        <f>'Данные Заявителя'!B47</f>
        <v>0</v>
      </c>
      <c r="P89" s="201">
        <f>'Данные Заявителя'!C47</f>
        <v>0</v>
      </c>
      <c r="Q89" s="201">
        <f>P89+'Данные Заявителя'!D47</f>
        <v>0</v>
      </c>
      <c r="R89" s="201">
        <f>Q89+'Данные Заявителя'!E47</f>
        <v>0</v>
      </c>
      <c r="S89" s="201">
        <f>R89+'Данные Заявителя'!F47</f>
        <v>0</v>
      </c>
      <c r="T89" s="201">
        <f>S89+'Данные Заявителя'!G47</f>
        <v>0</v>
      </c>
      <c r="U89" s="201">
        <f>T89+'Данные Заявителя'!H47</f>
        <v>0</v>
      </c>
      <c r="V89" s="201">
        <f>U89+'Данные Заявителя'!I47</f>
        <v>0</v>
      </c>
      <c r="W89" s="201">
        <f>V89+'Данные Заявителя'!J47</f>
        <v>0</v>
      </c>
      <c r="X89" s="201">
        <f>W89+'Данные Заявителя'!K47</f>
        <v>0</v>
      </c>
      <c r="Y89" s="201">
        <f>X89+'Данные Заявителя'!L47</f>
        <v>0</v>
      </c>
      <c r="Z89" s="201">
        <f>Y89+'Данные Заявителя'!M47</f>
        <v>0</v>
      </c>
      <c r="AA89" s="201">
        <f>Z89+'Данные Заявителя'!N47</f>
        <v>0</v>
      </c>
      <c r="AB89" s="201">
        <f>AA89+'Данные Заявителя'!O47</f>
        <v>0</v>
      </c>
      <c r="AC89" s="201">
        <f>AB89+'Данные Заявителя'!P47</f>
        <v>0</v>
      </c>
      <c r="AD89" s="201">
        <f>AC89+'Данные Заявителя'!Q47</f>
        <v>0</v>
      </c>
      <c r="AE89" s="201">
        <f>AD89+'Данные Заявителя'!R47</f>
        <v>0</v>
      </c>
      <c r="AF89" s="201">
        <f>AE89+'Данные Заявителя'!S47</f>
        <v>0</v>
      </c>
      <c r="AG89" s="201">
        <f>AF89+'Данные Заявителя'!T47</f>
        <v>0</v>
      </c>
      <c r="AH89" s="201">
        <f>AG89+'Данные Заявителя'!U47</f>
        <v>0</v>
      </c>
      <c r="AI89" s="201">
        <f>AH89+'Данные Заявителя'!V47</f>
        <v>0</v>
      </c>
      <c r="AJ89" s="201">
        <f>AI89+'Данные Заявителя'!W47</f>
        <v>0</v>
      </c>
      <c r="AK89" s="201">
        <f>AJ89+'Данные Заявителя'!X47</f>
        <v>0</v>
      </c>
      <c r="AL89" s="201">
        <f>AK89+'Данные Заявителя'!Y47</f>
        <v>0</v>
      </c>
      <c r="AM89" s="201">
        <f>AL89+'Данные Заявителя'!Z47</f>
        <v>0</v>
      </c>
      <c r="AN89" s="201">
        <f>AM89+'Данные Заявителя'!AA47</f>
        <v>0</v>
      </c>
      <c r="AO89" s="201">
        <f>AN89+'Данные Заявителя'!AB47</f>
        <v>0</v>
      </c>
      <c r="AP89" s="201">
        <f>AO89+'Данные Заявителя'!AC47</f>
        <v>0</v>
      </c>
      <c r="AQ89" s="201">
        <f>AP89+'Данные Заявителя'!AD47</f>
        <v>0</v>
      </c>
      <c r="AR89" s="201">
        <f>AQ89+'Данные Заявителя'!AE47</f>
        <v>0</v>
      </c>
      <c r="AS89" s="201">
        <f>AR89+'Данные Заявителя'!AF47</f>
        <v>0</v>
      </c>
      <c r="AT89" s="201">
        <f>AS89+'Данные Заявителя'!AG47</f>
        <v>0</v>
      </c>
      <c r="AU89" s="201">
        <f>AT89+'Данные Заявителя'!AH47</f>
        <v>0</v>
      </c>
      <c r="AV89" s="201">
        <f>AU89+'Данные Заявителя'!AI47</f>
        <v>0</v>
      </c>
      <c r="AW89" s="201">
        <f>AV89+'Данные Заявителя'!AJ47</f>
        <v>0</v>
      </c>
      <c r="AX89" s="201">
        <f>AW89+'Данные Заявителя'!AK47</f>
        <v>0</v>
      </c>
      <c r="AY89" s="201">
        <f>AX89+'Данные Заявителя'!AL47</f>
        <v>0</v>
      </c>
    </row>
    <row r="90" spans="1:51" ht="15.6" x14ac:dyDescent="0.3">
      <c r="A90" s="108">
        <v>63</v>
      </c>
      <c r="B90" s="109">
        <f t="shared" si="2"/>
        <v>0</v>
      </c>
      <c r="C90" s="109">
        <f t="shared" si="3"/>
        <v>0</v>
      </c>
      <c r="D90" s="109">
        <f t="shared" si="1"/>
        <v>0</v>
      </c>
      <c r="E90" s="109">
        <f t="shared" si="26"/>
        <v>0</v>
      </c>
      <c r="N90" s="200" t="str">
        <f>'Данные Заявителя'!A48</f>
        <v>8 должность</v>
      </c>
      <c r="O90" s="146">
        <f>'Данные Заявителя'!B48</f>
        <v>0</v>
      </c>
      <c r="P90" s="201">
        <f>'Данные Заявителя'!C48</f>
        <v>0</v>
      </c>
      <c r="Q90" s="201">
        <f>P90+'Данные Заявителя'!D48</f>
        <v>0</v>
      </c>
      <c r="R90" s="201">
        <f>Q90+'Данные Заявителя'!E48</f>
        <v>0</v>
      </c>
      <c r="S90" s="201">
        <f>R90+'Данные Заявителя'!F48</f>
        <v>0</v>
      </c>
      <c r="T90" s="201">
        <f>S90+'Данные Заявителя'!G48</f>
        <v>0</v>
      </c>
      <c r="U90" s="201">
        <f>T90+'Данные Заявителя'!H48</f>
        <v>0</v>
      </c>
      <c r="V90" s="201">
        <f>U90+'Данные Заявителя'!I48</f>
        <v>0</v>
      </c>
      <c r="W90" s="201">
        <f>V90+'Данные Заявителя'!J48</f>
        <v>0</v>
      </c>
      <c r="X90" s="201">
        <f>W90+'Данные Заявителя'!K48</f>
        <v>0</v>
      </c>
      <c r="Y90" s="201">
        <f>X90+'Данные Заявителя'!L48</f>
        <v>0</v>
      </c>
      <c r="Z90" s="201">
        <f>Y90+'Данные Заявителя'!M48</f>
        <v>0</v>
      </c>
      <c r="AA90" s="201">
        <f>Z90+'Данные Заявителя'!N48</f>
        <v>0</v>
      </c>
      <c r="AB90" s="201">
        <f>AA90+'Данные Заявителя'!O48</f>
        <v>0</v>
      </c>
      <c r="AC90" s="201">
        <f>AB90+'Данные Заявителя'!P48</f>
        <v>0</v>
      </c>
      <c r="AD90" s="201">
        <f>AC90+'Данные Заявителя'!Q48</f>
        <v>0</v>
      </c>
      <c r="AE90" s="201">
        <f>AD90+'Данные Заявителя'!R48</f>
        <v>0</v>
      </c>
      <c r="AF90" s="201">
        <f>AE90+'Данные Заявителя'!S48</f>
        <v>0</v>
      </c>
      <c r="AG90" s="201">
        <f>AF90+'Данные Заявителя'!T48</f>
        <v>0</v>
      </c>
      <c r="AH90" s="201">
        <f>AG90+'Данные Заявителя'!U48</f>
        <v>0</v>
      </c>
      <c r="AI90" s="201">
        <f>AH90+'Данные Заявителя'!V48</f>
        <v>0</v>
      </c>
      <c r="AJ90" s="201">
        <f>AI90+'Данные Заявителя'!W48</f>
        <v>0</v>
      </c>
      <c r="AK90" s="201">
        <f>AJ90+'Данные Заявителя'!X48</f>
        <v>0</v>
      </c>
      <c r="AL90" s="201">
        <f>AK90+'Данные Заявителя'!Y48</f>
        <v>0</v>
      </c>
      <c r="AM90" s="201">
        <f>AL90+'Данные Заявителя'!Z48</f>
        <v>0</v>
      </c>
      <c r="AN90" s="201">
        <f>AM90+'Данные Заявителя'!AA48</f>
        <v>0</v>
      </c>
      <c r="AO90" s="201">
        <f>AN90+'Данные Заявителя'!AB48</f>
        <v>0</v>
      </c>
      <c r="AP90" s="201">
        <f>AO90+'Данные Заявителя'!AC48</f>
        <v>0</v>
      </c>
      <c r="AQ90" s="201">
        <f>AP90+'Данные Заявителя'!AD48</f>
        <v>0</v>
      </c>
      <c r="AR90" s="201">
        <f>AQ90+'Данные Заявителя'!AE48</f>
        <v>0</v>
      </c>
      <c r="AS90" s="201">
        <f>AR90+'Данные Заявителя'!AF48</f>
        <v>0</v>
      </c>
      <c r="AT90" s="201">
        <f>AS90+'Данные Заявителя'!AG48</f>
        <v>0</v>
      </c>
      <c r="AU90" s="201">
        <f>AT90+'Данные Заявителя'!AH48</f>
        <v>0</v>
      </c>
      <c r="AV90" s="201">
        <f>AU90+'Данные Заявителя'!AI48</f>
        <v>0</v>
      </c>
      <c r="AW90" s="201">
        <f>AV90+'Данные Заявителя'!AJ48</f>
        <v>0</v>
      </c>
      <c r="AX90" s="201">
        <f>AW90+'Данные Заявителя'!AK48</f>
        <v>0</v>
      </c>
      <c r="AY90" s="201">
        <f>AX90+'Данные Заявителя'!AL48</f>
        <v>0</v>
      </c>
    </row>
    <row r="91" spans="1:51" ht="15.6" x14ac:dyDescent="0.3">
      <c r="A91" s="108">
        <v>64</v>
      </c>
      <c r="B91" s="109">
        <f t="shared" si="2"/>
        <v>0</v>
      </c>
      <c r="C91" s="109">
        <f t="shared" si="3"/>
        <v>0</v>
      </c>
      <c r="D91" s="109">
        <f t="shared" si="1"/>
        <v>0</v>
      </c>
      <c r="E91" s="109">
        <f t="shared" si="26"/>
        <v>0</v>
      </c>
      <c r="N91" s="200" t="str">
        <f>'Данные Заявителя'!A49</f>
        <v>9 должность</v>
      </c>
      <c r="O91" s="146">
        <f>'Данные Заявителя'!B49</f>
        <v>0</v>
      </c>
      <c r="P91" s="201">
        <f>'Данные Заявителя'!C49</f>
        <v>0</v>
      </c>
      <c r="Q91" s="201">
        <f>P91+'Данные Заявителя'!D49</f>
        <v>0</v>
      </c>
      <c r="R91" s="201">
        <f>Q91+'Данные Заявителя'!E49</f>
        <v>0</v>
      </c>
      <c r="S91" s="201">
        <f>R91+'Данные Заявителя'!F49</f>
        <v>0</v>
      </c>
      <c r="T91" s="201">
        <f>S91+'Данные Заявителя'!G49</f>
        <v>0</v>
      </c>
      <c r="U91" s="201">
        <f>T91+'Данные Заявителя'!H49</f>
        <v>0</v>
      </c>
      <c r="V91" s="201">
        <f>U91+'Данные Заявителя'!I49</f>
        <v>0</v>
      </c>
      <c r="W91" s="201">
        <f>V91+'Данные Заявителя'!J49</f>
        <v>0</v>
      </c>
      <c r="X91" s="201">
        <f>W91+'Данные Заявителя'!K49</f>
        <v>0</v>
      </c>
      <c r="Y91" s="201">
        <f>X91+'Данные Заявителя'!L49</f>
        <v>0</v>
      </c>
      <c r="Z91" s="201">
        <f>Y91+'Данные Заявителя'!M49</f>
        <v>0</v>
      </c>
      <c r="AA91" s="201">
        <f>Z91+'Данные Заявителя'!N49</f>
        <v>0</v>
      </c>
      <c r="AB91" s="201">
        <f>AA91+'Данные Заявителя'!O49</f>
        <v>0</v>
      </c>
      <c r="AC91" s="201">
        <f>AB91+'Данные Заявителя'!P49</f>
        <v>0</v>
      </c>
      <c r="AD91" s="201">
        <f>AC91+'Данные Заявителя'!Q49</f>
        <v>0</v>
      </c>
      <c r="AE91" s="201">
        <f>AD91+'Данные Заявителя'!R49</f>
        <v>0</v>
      </c>
      <c r="AF91" s="201">
        <f>AE91+'Данные Заявителя'!S49</f>
        <v>0</v>
      </c>
      <c r="AG91" s="201">
        <f>AF91+'Данные Заявителя'!T49</f>
        <v>0</v>
      </c>
      <c r="AH91" s="201">
        <f>AG91+'Данные Заявителя'!U49</f>
        <v>0</v>
      </c>
      <c r="AI91" s="201">
        <f>AH91+'Данные Заявителя'!V49</f>
        <v>0</v>
      </c>
      <c r="AJ91" s="201">
        <f>AI91+'Данные Заявителя'!W49</f>
        <v>0</v>
      </c>
      <c r="AK91" s="201">
        <f>AJ91+'Данные Заявителя'!X49</f>
        <v>0</v>
      </c>
      <c r="AL91" s="201">
        <f>AK91+'Данные Заявителя'!Y49</f>
        <v>0</v>
      </c>
      <c r="AM91" s="201">
        <f>AL91+'Данные Заявителя'!Z49</f>
        <v>0</v>
      </c>
      <c r="AN91" s="201">
        <f>AM91+'Данные Заявителя'!AA49</f>
        <v>0</v>
      </c>
      <c r="AO91" s="201">
        <f>AN91+'Данные Заявителя'!AB49</f>
        <v>0</v>
      </c>
      <c r="AP91" s="201">
        <f>AO91+'Данные Заявителя'!AC49</f>
        <v>0</v>
      </c>
      <c r="AQ91" s="201">
        <f>AP91+'Данные Заявителя'!AD49</f>
        <v>0</v>
      </c>
      <c r="AR91" s="201">
        <f>AQ91+'Данные Заявителя'!AE49</f>
        <v>0</v>
      </c>
      <c r="AS91" s="201">
        <f>AR91+'Данные Заявителя'!AF49</f>
        <v>0</v>
      </c>
      <c r="AT91" s="201">
        <f>AS91+'Данные Заявителя'!AG49</f>
        <v>0</v>
      </c>
      <c r="AU91" s="201">
        <f>AT91+'Данные Заявителя'!AH49</f>
        <v>0</v>
      </c>
      <c r="AV91" s="201">
        <f>AU91+'Данные Заявителя'!AI49</f>
        <v>0</v>
      </c>
      <c r="AW91" s="201">
        <f>AV91+'Данные Заявителя'!AJ49</f>
        <v>0</v>
      </c>
      <c r="AX91" s="201">
        <f>AW91+'Данные Заявителя'!AK49</f>
        <v>0</v>
      </c>
      <c r="AY91" s="201">
        <f>AX91+'Данные Заявителя'!AL49</f>
        <v>0</v>
      </c>
    </row>
    <row r="92" spans="1:51" ht="15.6" x14ac:dyDescent="0.3">
      <c r="A92" s="108">
        <v>65</v>
      </c>
      <c r="B92" s="109">
        <f t="shared" si="2"/>
        <v>0</v>
      </c>
      <c r="C92" s="109">
        <f t="shared" si="3"/>
        <v>0</v>
      </c>
      <c r="D92" s="109">
        <f t="shared" si="1"/>
        <v>0</v>
      </c>
      <c r="E92" s="109">
        <f t="shared" si="26"/>
        <v>0</v>
      </c>
      <c r="N92" s="200" t="str">
        <f>'Данные Заявителя'!A50</f>
        <v>10 должность</v>
      </c>
      <c r="O92" s="146">
        <f>'Данные Заявителя'!B50</f>
        <v>0</v>
      </c>
      <c r="P92" s="201">
        <f>'Данные Заявителя'!C50</f>
        <v>0</v>
      </c>
      <c r="Q92" s="201">
        <f>P92+'Данные Заявителя'!D50</f>
        <v>0</v>
      </c>
      <c r="R92" s="201">
        <f>Q92+'Данные Заявителя'!E50</f>
        <v>0</v>
      </c>
      <c r="S92" s="201">
        <f>R92+'Данные Заявителя'!F50</f>
        <v>0</v>
      </c>
      <c r="T92" s="201">
        <f>S92+'Данные Заявителя'!G50</f>
        <v>0</v>
      </c>
      <c r="U92" s="201">
        <f>T92+'Данные Заявителя'!H50</f>
        <v>0</v>
      </c>
      <c r="V92" s="201">
        <f>U92+'Данные Заявителя'!I50</f>
        <v>0</v>
      </c>
      <c r="W92" s="201">
        <f>V92+'Данные Заявителя'!J50</f>
        <v>0</v>
      </c>
      <c r="X92" s="201">
        <f>W92+'Данные Заявителя'!K50</f>
        <v>0</v>
      </c>
      <c r="Y92" s="201">
        <f>X92+'Данные Заявителя'!L50</f>
        <v>0</v>
      </c>
      <c r="Z92" s="201">
        <f>Y92+'Данные Заявителя'!M50</f>
        <v>0</v>
      </c>
      <c r="AA92" s="201">
        <f>Z92+'Данные Заявителя'!N50</f>
        <v>0</v>
      </c>
      <c r="AB92" s="201">
        <f>AA92+'Данные Заявителя'!O50</f>
        <v>0</v>
      </c>
      <c r="AC92" s="201">
        <f>AB92+'Данные Заявителя'!P50</f>
        <v>0</v>
      </c>
      <c r="AD92" s="201">
        <f>AC92+'Данные Заявителя'!Q50</f>
        <v>0</v>
      </c>
      <c r="AE92" s="201">
        <f>AD92+'Данные Заявителя'!R50</f>
        <v>0</v>
      </c>
      <c r="AF92" s="201">
        <f>AE92+'Данные Заявителя'!S50</f>
        <v>0</v>
      </c>
      <c r="AG92" s="201">
        <f>AF92+'Данные Заявителя'!T50</f>
        <v>0</v>
      </c>
      <c r="AH92" s="201">
        <f>AG92+'Данные Заявителя'!U50</f>
        <v>0</v>
      </c>
      <c r="AI92" s="201">
        <f>AH92+'Данные Заявителя'!V50</f>
        <v>0</v>
      </c>
      <c r="AJ92" s="201">
        <f>AI92+'Данные Заявителя'!W50</f>
        <v>0</v>
      </c>
      <c r="AK92" s="201">
        <f>AJ92+'Данные Заявителя'!X50</f>
        <v>0</v>
      </c>
      <c r="AL92" s="201">
        <f>AK92+'Данные Заявителя'!Y50</f>
        <v>0</v>
      </c>
      <c r="AM92" s="201">
        <f>AL92+'Данные Заявителя'!Z50</f>
        <v>0</v>
      </c>
      <c r="AN92" s="201">
        <f>AM92+'Данные Заявителя'!AA50</f>
        <v>0</v>
      </c>
      <c r="AO92" s="201">
        <f>AN92+'Данные Заявителя'!AB50</f>
        <v>0</v>
      </c>
      <c r="AP92" s="201">
        <f>AO92+'Данные Заявителя'!AC50</f>
        <v>0</v>
      </c>
      <c r="AQ92" s="201">
        <f>AP92+'Данные Заявителя'!AD50</f>
        <v>0</v>
      </c>
      <c r="AR92" s="201">
        <f>AQ92+'Данные Заявителя'!AE50</f>
        <v>0</v>
      </c>
      <c r="AS92" s="201">
        <f>AR92+'Данные Заявителя'!AF50</f>
        <v>0</v>
      </c>
      <c r="AT92" s="201">
        <f>AS92+'Данные Заявителя'!AG50</f>
        <v>0</v>
      </c>
      <c r="AU92" s="201">
        <f>AT92+'Данные Заявителя'!AH50</f>
        <v>0</v>
      </c>
      <c r="AV92" s="201">
        <f>AU92+'Данные Заявителя'!AI50</f>
        <v>0</v>
      </c>
      <c r="AW92" s="201">
        <f>AV92+'Данные Заявителя'!AJ50</f>
        <v>0</v>
      </c>
      <c r="AX92" s="201">
        <f>AW92+'Данные Заявителя'!AK50</f>
        <v>0</v>
      </c>
      <c r="AY92" s="201">
        <f>AX92+'Данные Заявителя'!AL50</f>
        <v>0</v>
      </c>
    </row>
    <row r="93" spans="1:51" ht="15.6" x14ac:dyDescent="0.3">
      <c r="A93" s="108">
        <v>66</v>
      </c>
      <c r="B93" s="109">
        <f t="shared" si="2"/>
        <v>0</v>
      </c>
      <c r="C93" s="109">
        <f t="shared" si="3"/>
        <v>0</v>
      </c>
      <c r="D93" s="109">
        <f t="shared" ref="D93:D147" si="29">IF(A93&gt;$C$21,0,IF(A93-1&lt;$C$22,C93,-PMT($C$23/12,$C$21-$C$22,$C$20)))</f>
        <v>0</v>
      </c>
      <c r="E93" s="109">
        <f t="shared" si="26"/>
        <v>0</v>
      </c>
      <c r="N93" s="373" t="s">
        <v>319</v>
      </c>
      <c r="O93" s="373"/>
      <c r="P93" s="205">
        <v>1</v>
      </c>
      <c r="Q93" s="205">
        <v>1</v>
      </c>
      <c r="R93" s="205">
        <v>1</v>
      </c>
      <c r="S93" s="205">
        <v>1</v>
      </c>
      <c r="T93" s="205">
        <v>1</v>
      </c>
      <c r="U93" s="205">
        <v>1</v>
      </c>
      <c r="V93" s="205">
        <v>1</v>
      </c>
      <c r="W93" s="205">
        <v>1</v>
      </c>
      <c r="X93" s="205">
        <v>1</v>
      </c>
      <c r="Y93" s="205">
        <v>1</v>
      </c>
      <c r="Z93" s="205">
        <v>1</v>
      </c>
      <c r="AA93" s="205">
        <v>1</v>
      </c>
      <c r="AB93" s="205">
        <f>AA93*(1+'Данные Заявителя'!$B$7)</f>
        <v>1</v>
      </c>
      <c r="AC93" s="205">
        <f>AB93</f>
        <v>1</v>
      </c>
      <c r="AD93" s="205">
        <f t="shared" ref="AD93:AM93" si="30">AC93</f>
        <v>1</v>
      </c>
      <c r="AE93" s="205">
        <f t="shared" si="30"/>
        <v>1</v>
      </c>
      <c r="AF93" s="205">
        <f t="shared" si="30"/>
        <v>1</v>
      </c>
      <c r="AG93" s="205">
        <f t="shared" si="30"/>
        <v>1</v>
      </c>
      <c r="AH93" s="205">
        <f t="shared" si="30"/>
        <v>1</v>
      </c>
      <c r="AI93" s="205">
        <f t="shared" si="30"/>
        <v>1</v>
      </c>
      <c r="AJ93" s="205">
        <f t="shared" si="30"/>
        <v>1</v>
      </c>
      <c r="AK93" s="205">
        <f t="shared" si="30"/>
        <v>1</v>
      </c>
      <c r="AL93" s="205">
        <f t="shared" si="30"/>
        <v>1</v>
      </c>
      <c r="AM93" s="205">
        <f t="shared" si="30"/>
        <v>1</v>
      </c>
      <c r="AN93" s="205">
        <f>AM93*(1+'Данные Заявителя'!$B$7)</f>
        <v>1</v>
      </c>
      <c r="AO93" s="205">
        <f>AN93</f>
        <v>1</v>
      </c>
      <c r="AP93" s="205">
        <f t="shared" ref="AP93:AY93" si="31">AO93</f>
        <v>1</v>
      </c>
      <c r="AQ93" s="205">
        <f t="shared" si="31"/>
        <v>1</v>
      </c>
      <c r="AR93" s="205">
        <f t="shared" si="31"/>
        <v>1</v>
      </c>
      <c r="AS93" s="205">
        <f t="shared" si="31"/>
        <v>1</v>
      </c>
      <c r="AT93" s="205">
        <f t="shared" si="31"/>
        <v>1</v>
      </c>
      <c r="AU93" s="205">
        <f t="shared" si="31"/>
        <v>1</v>
      </c>
      <c r="AV93" s="205">
        <f t="shared" si="31"/>
        <v>1</v>
      </c>
      <c r="AW93" s="205">
        <f t="shared" si="31"/>
        <v>1</v>
      </c>
      <c r="AX93" s="205">
        <f t="shared" si="31"/>
        <v>1</v>
      </c>
      <c r="AY93" s="205">
        <f t="shared" si="31"/>
        <v>1</v>
      </c>
    </row>
    <row r="94" spans="1:51" ht="15.6" x14ac:dyDescent="0.3">
      <c r="A94" s="108">
        <v>67</v>
      </c>
      <c r="B94" s="109">
        <f t="shared" ref="B94:B147" si="32">IF(A94-1&lt;$C$22,0,D94-C94)</f>
        <v>0</v>
      </c>
      <c r="C94" s="109">
        <f t="shared" ref="C94:C147" si="33">E93*$C$23/12</f>
        <v>0</v>
      </c>
      <c r="D94" s="109">
        <f t="shared" si="29"/>
        <v>0</v>
      </c>
      <c r="E94" s="109">
        <f t="shared" si="26"/>
        <v>0</v>
      </c>
    </row>
    <row r="95" spans="1:51" ht="15.6" x14ac:dyDescent="0.3">
      <c r="A95" s="108">
        <v>68</v>
      </c>
      <c r="B95" s="109">
        <f t="shared" si="32"/>
        <v>0</v>
      </c>
      <c r="C95" s="109">
        <f t="shared" si="33"/>
        <v>0</v>
      </c>
      <c r="D95" s="109">
        <f t="shared" si="29"/>
        <v>0</v>
      </c>
      <c r="E95" s="109">
        <f t="shared" si="26"/>
        <v>0</v>
      </c>
      <c r="P95" s="348" t="s">
        <v>275</v>
      </c>
      <c r="Q95" s="349"/>
      <c r="R95" s="349"/>
      <c r="S95" s="349"/>
      <c r="T95" s="349"/>
      <c r="U95" s="349"/>
      <c r="V95" s="349"/>
      <c r="W95" s="349"/>
      <c r="X95" s="349"/>
      <c r="Y95" s="349"/>
      <c r="Z95" s="349"/>
      <c r="AA95" s="350"/>
      <c r="AB95" s="348" t="s">
        <v>276</v>
      </c>
      <c r="AC95" s="349"/>
      <c r="AD95" s="349"/>
      <c r="AE95" s="349"/>
      <c r="AF95" s="349"/>
      <c r="AG95" s="349"/>
      <c r="AH95" s="349"/>
      <c r="AI95" s="349"/>
      <c r="AJ95" s="349"/>
      <c r="AK95" s="349"/>
      <c r="AL95" s="349"/>
      <c r="AM95" s="350"/>
      <c r="AN95" s="348" t="s">
        <v>277</v>
      </c>
      <c r="AO95" s="349"/>
      <c r="AP95" s="349"/>
      <c r="AQ95" s="349"/>
      <c r="AR95" s="349"/>
      <c r="AS95" s="349"/>
      <c r="AT95" s="349"/>
      <c r="AU95" s="349"/>
      <c r="AV95" s="349"/>
      <c r="AW95" s="349"/>
      <c r="AX95" s="349"/>
      <c r="AY95" s="350"/>
    </row>
    <row r="96" spans="1:51" ht="15.6" x14ac:dyDescent="0.3">
      <c r="A96" s="108">
        <v>69</v>
      </c>
      <c r="B96" s="109">
        <f t="shared" si="32"/>
        <v>0</v>
      </c>
      <c r="C96" s="109">
        <f t="shared" si="33"/>
        <v>0</v>
      </c>
      <c r="D96" s="109">
        <f t="shared" si="29"/>
        <v>0</v>
      </c>
      <c r="E96" s="109">
        <f t="shared" si="26"/>
        <v>0</v>
      </c>
      <c r="P96" s="96" t="s">
        <v>1</v>
      </c>
      <c r="Q96" s="93" t="s">
        <v>2</v>
      </c>
      <c r="R96" s="93" t="s">
        <v>3</v>
      </c>
      <c r="S96" s="93" t="s">
        <v>4</v>
      </c>
      <c r="T96" s="93" t="s">
        <v>5</v>
      </c>
      <c r="U96" s="93" t="s">
        <v>6</v>
      </c>
      <c r="V96" s="93" t="s">
        <v>7</v>
      </c>
      <c r="W96" s="93" t="s">
        <v>8</v>
      </c>
      <c r="X96" s="93" t="s">
        <v>9</v>
      </c>
      <c r="Y96" s="93" t="s">
        <v>10</v>
      </c>
      <c r="Z96" s="93" t="s">
        <v>11</v>
      </c>
      <c r="AA96" s="93" t="s">
        <v>12</v>
      </c>
      <c r="AB96" s="93" t="s">
        <v>1</v>
      </c>
      <c r="AC96" s="93" t="s">
        <v>2</v>
      </c>
      <c r="AD96" s="93" t="s">
        <v>3</v>
      </c>
      <c r="AE96" s="93" t="s">
        <v>4</v>
      </c>
      <c r="AF96" s="93" t="s">
        <v>5</v>
      </c>
      <c r="AG96" s="93" t="s">
        <v>6</v>
      </c>
      <c r="AH96" s="93" t="s">
        <v>7</v>
      </c>
      <c r="AI96" s="93" t="s">
        <v>8</v>
      </c>
      <c r="AJ96" s="93" t="s">
        <v>9</v>
      </c>
      <c r="AK96" s="93" t="s">
        <v>10</v>
      </c>
      <c r="AL96" s="93" t="s">
        <v>11</v>
      </c>
      <c r="AM96" s="93" t="s">
        <v>12</v>
      </c>
      <c r="AN96" s="93" t="s">
        <v>1</v>
      </c>
      <c r="AO96" s="93" t="s">
        <v>2</v>
      </c>
      <c r="AP96" s="93" t="s">
        <v>3</v>
      </c>
      <c r="AQ96" s="93" t="s">
        <v>4</v>
      </c>
      <c r="AR96" s="93" t="s">
        <v>5</v>
      </c>
      <c r="AS96" s="93" t="s">
        <v>6</v>
      </c>
      <c r="AT96" s="93" t="s">
        <v>7</v>
      </c>
      <c r="AU96" s="93" t="s">
        <v>8</v>
      </c>
      <c r="AV96" s="93" t="s">
        <v>9</v>
      </c>
      <c r="AW96" s="93" t="s">
        <v>10</v>
      </c>
      <c r="AX96" s="93" t="s">
        <v>11</v>
      </c>
      <c r="AY96" s="93" t="s">
        <v>12</v>
      </c>
    </row>
    <row r="97" spans="1:51" ht="15.6" x14ac:dyDescent="0.3">
      <c r="A97" s="108">
        <v>70</v>
      </c>
      <c r="B97" s="109">
        <f t="shared" si="32"/>
        <v>0</v>
      </c>
      <c r="C97" s="109">
        <f t="shared" si="33"/>
        <v>0</v>
      </c>
      <c r="D97" s="109">
        <f t="shared" si="29"/>
        <v>0</v>
      </c>
      <c r="E97" s="109">
        <f t="shared" si="26"/>
        <v>0</v>
      </c>
      <c r="O97" t="s">
        <v>317</v>
      </c>
      <c r="P97" s="206">
        <f>SUMPRODUCT($O$83:$O$92,P83:P92)*P93</f>
        <v>0</v>
      </c>
      <c r="Q97" s="206">
        <f t="shared" ref="Q97:Z97" si="34">SUMPRODUCT($O$83:$O$92,Q83:Q92)*Q93</f>
        <v>0</v>
      </c>
      <c r="R97" s="206">
        <f t="shared" si="34"/>
        <v>0</v>
      </c>
      <c r="S97" s="206">
        <f t="shared" si="34"/>
        <v>0</v>
      </c>
      <c r="T97" s="206">
        <f t="shared" si="34"/>
        <v>0</v>
      </c>
      <c r="U97" s="206">
        <f t="shared" si="34"/>
        <v>0</v>
      </c>
      <c r="V97" s="206">
        <f t="shared" si="34"/>
        <v>0</v>
      </c>
      <c r="W97" s="206">
        <f t="shared" si="34"/>
        <v>0</v>
      </c>
      <c r="X97" s="206">
        <f t="shared" si="34"/>
        <v>0</v>
      </c>
      <c r="Y97" s="206">
        <f t="shared" si="34"/>
        <v>0</v>
      </c>
      <c r="Z97" s="206">
        <f t="shared" si="34"/>
        <v>0</v>
      </c>
      <c r="AA97" s="206">
        <f>SUMPRODUCT($O$83:$O$92,AA83:AA92)*AA93</f>
        <v>0</v>
      </c>
      <c r="AB97" s="206">
        <f>SUMPRODUCT($O$83:$O$92,AB83:AB92)*AB93</f>
        <v>0</v>
      </c>
      <c r="AC97" s="206">
        <f>SUMPRODUCT($O$83:$O$92,AC83:AC92)*AC93</f>
        <v>0</v>
      </c>
      <c r="AD97" s="206">
        <f t="shared" ref="AD97:AY97" si="35">SUMPRODUCT($O$83:$O$92,AD83:AD92)*AD93</f>
        <v>0</v>
      </c>
      <c r="AE97" s="206">
        <f t="shared" si="35"/>
        <v>0</v>
      </c>
      <c r="AF97" s="206">
        <f t="shared" si="35"/>
        <v>0</v>
      </c>
      <c r="AG97" s="206">
        <f t="shared" si="35"/>
        <v>0</v>
      </c>
      <c r="AH97" s="206">
        <f t="shared" si="35"/>
        <v>0</v>
      </c>
      <c r="AI97" s="206">
        <f t="shared" si="35"/>
        <v>0</v>
      </c>
      <c r="AJ97" s="206">
        <f t="shared" si="35"/>
        <v>0</v>
      </c>
      <c r="AK97" s="206">
        <f t="shared" si="35"/>
        <v>0</v>
      </c>
      <c r="AL97" s="206">
        <f t="shared" si="35"/>
        <v>0</v>
      </c>
      <c r="AM97" s="206">
        <f t="shared" si="35"/>
        <v>0</v>
      </c>
      <c r="AN97" s="206">
        <f t="shared" si="35"/>
        <v>0</v>
      </c>
      <c r="AO97" s="206">
        <f>SUMPRODUCT($O$83:$O$92,AO83:AO92)*AO93</f>
        <v>0</v>
      </c>
      <c r="AP97" s="206">
        <f t="shared" si="35"/>
        <v>0</v>
      </c>
      <c r="AQ97" s="206">
        <f t="shared" si="35"/>
        <v>0</v>
      </c>
      <c r="AR97" s="206">
        <f t="shared" si="35"/>
        <v>0</v>
      </c>
      <c r="AS97" s="206">
        <f t="shared" si="35"/>
        <v>0</v>
      </c>
      <c r="AT97" s="206">
        <f t="shared" si="35"/>
        <v>0</v>
      </c>
      <c r="AU97" s="206">
        <f t="shared" si="35"/>
        <v>0</v>
      </c>
      <c r="AV97" s="206">
        <f t="shared" si="35"/>
        <v>0</v>
      </c>
      <c r="AW97" s="206">
        <f t="shared" si="35"/>
        <v>0</v>
      </c>
      <c r="AX97" s="206">
        <f t="shared" si="35"/>
        <v>0</v>
      </c>
      <c r="AY97" s="206">
        <f t="shared" si="35"/>
        <v>0</v>
      </c>
    </row>
    <row r="98" spans="1:51" ht="15.6" x14ac:dyDescent="0.3">
      <c r="A98" s="108">
        <v>71</v>
      </c>
      <c r="B98" s="109">
        <f t="shared" si="32"/>
        <v>0</v>
      </c>
      <c r="C98" s="109">
        <f t="shared" si="33"/>
        <v>0</v>
      </c>
      <c r="D98" s="109">
        <f t="shared" si="29"/>
        <v>0</v>
      </c>
      <c r="E98" s="109">
        <f t="shared" si="26"/>
        <v>0</v>
      </c>
      <c r="O98" s="202"/>
      <c r="P98" s="203"/>
      <c r="Q98" s="203"/>
      <c r="R98" s="203"/>
      <c r="S98" s="203"/>
      <c r="T98" s="203"/>
      <c r="U98" s="203"/>
      <c r="V98" s="203"/>
      <c r="W98" s="203"/>
      <c r="X98" s="203"/>
      <c r="Y98" s="203"/>
      <c r="Z98" s="203"/>
      <c r="AA98" s="203"/>
      <c r="AB98" s="203"/>
      <c r="AC98" s="203"/>
      <c r="AD98" s="203"/>
      <c r="AE98" s="203"/>
      <c r="AF98" s="203"/>
      <c r="AG98" s="203"/>
      <c r="AH98" s="203"/>
      <c r="AI98" s="203"/>
      <c r="AJ98" s="203"/>
      <c r="AK98" s="203"/>
      <c r="AL98" s="203"/>
      <c r="AM98" s="203"/>
      <c r="AN98" s="203"/>
      <c r="AO98" s="203"/>
      <c r="AP98" s="203"/>
      <c r="AQ98" s="203"/>
      <c r="AR98" s="203"/>
      <c r="AS98" s="203"/>
      <c r="AT98" s="203"/>
      <c r="AU98" s="203"/>
      <c r="AV98" s="203"/>
      <c r="AW98" s="203"/>
      <c r="AX98" s="203"/>
      <c r="AY98" s="203"/>
    </row>
    <row r="99" spans="1:51" ht="15.6" x14ac:dyDescent="0.3">
      <c r="A99" s="108">
        <v>72</v>
      </c>
      <c r="B99" s="109">
        <f t="shared" si="32"/>
        <v>0</v>
      </c>
      <c r="C99" s="109">
        <f t="shared" si="33"/>
        <v>0</v>
      </c>
      <c r="D99" s="109">
        <f t="shared" si="29"/>
        <v>0</v>
      </c>
      <c r="E99" s="109">
        <f t="shared" si="26"/>
        <v>0</v>
      </c>
      <c r="O99" s="202"/>
      <c r="P99" s="341" t="s">
        <v>13</v>
      </c>
      <c r="Q99" s="341"/>
      <c r="R99" s="341"/>
      <c r="S99" s="341"/>
      <c r="T99" s="341" t="s">
        <v>14</v>
      </c>
      <c r="U99" s="341"/>
      <c r="V99" s="341"/>
      <c r="W99" s="341"/>
      <c r="X99" s="341" t="s">
        <v>15</v>
      </c>
      <c r="Y99" s="341"/>
      <c r="Z99" s="341"/>
      <c r="AA99" s="341"/>
      <c r="AB99" s="203"/>
      <c r="AC99" s="203"/>
      <c r="AD99" s="203"/>
      <c r="AE99" s="203"/>
      <c r="AF99" s="203"/>
      <c r="AG99" s="203"/>
      <c r="AH99" s="203"/>
      <c r="AI99" s="203"/>
      <c r="AJ99" s="203"/>
      <c r="AK99" s="203"/>
      <c r="AL99" s="203"/>
      <c r="AM99" s="203"/>
      <c r="AN99" s="203"/>
      <c r="AO99" s="203"/>
      <c r="AP99" s="203"/>
      <c r="AQ99" s="203"/>
      <c r="AR99" s="203"/>
      <c r="AS99" s="203"/>
      <c r="AT99" s="203"/>
      <c r="AU99" s="203"/>
      <c r="AV99" s="203"/>
      <c r="AW99" s="203"/>
      <c r="AX99" s="203"/>
      <c r="AY99" s="203"/>
    </row>
    <row r="100" spans="1:51" ht="15.6" x14ac:dyDescent="0.3">
      <c r="A100" s="108">
        <v>73</v>
      </c>
      <c r="B100" s="109">
        <f t="shared" si="32"/>
        <v>0</v>
      </c>
      <c r="C100" s="109">
        <f t="shared" si="33"/>
        <v>0</v>
      </c>
      <c r="D100" s="109">
        <f t="shared" si="29"/>
        <v>0</v>
      </c>
      <c r="E100" s="109">
        <f t="shared" si="26"/>
        <v>0</v>
      </c>
      <c r="O100" s="202"/>
      <c r="P100" s="132" t="str">
        <f>O64</f>
        <v>1 кв-л</v>
      </c>
      <c r="Q100" s="132" t="str">
        <f t="shared" ref="Q100:AA100" si="36">P64</f>
        <v>2 кв-л</v>
      </c>
      <c r="R100" s="132" t="str">
        <f t="shared" si="36"/>
        <v>3 кв-л</v>
      </c>
      <c r="S100" s="132" t="str">
        <f t="shared" si="36"/>
        <v>4 кв-л</v>
      </c>
      <c r="T100" s="132" t="str">
        <f t="shared" si="36"/>
        <v>1 кв-л</v>
      </c>
      <c r="U100" s="132" t="str">
        <f t="shared" si="36"/>
        <v>2 кв-л</v>
      </c>
      <c r="V100" s="132" t="str">
        <f t="shared" si="36"/>
        <v>3 кв-л</v>
      </c>
      <c r="W100" s="132" t="str">
        <f t="shared" si="36"/>
        <v>4 кв-л</v>
      </c>
      <c r="X100" s="132" t="str">
        <f t="shared" si="36"/>
        <v>1 кв-л</v>
      </c>
      <c r="Y100" s="132" t="str">
        <f t="shared" si="36"/>
        <v>2 кв-л</v>
      </c>
      <c r="Z100" s="132" t="str">
        <f t="shared" si="36"/>
        <v>3 кв-л</v>
      </c>
      <c r="AA100" s="132" t="str">
        <f t="shared" si="36"/>
        <v>4 кв-л</v>
      </c>
      <c r="AB100" s="203"/>
      <c r="AC100" s="203"/>
      <c r="AD100" s="203"/>
      <c r="AE100" s="203"/>
      <c r="AF100" s="203"/>
      <c r="AG100" s="203"/>
      <c r="AH100" s="203"/>
      <c r="AI100" s="203"/>
      <c r="AJ100" s="203"/>
      <c r="AK100" s="203"/>
      <c r="AL100" s="203"/>
      <c r="AM100" s="203"/>
      <c r="AN100" s="203"/>
      <c r="AO100" s="203"/>
      <c r="AP100" s="203"/>
      <c r="AQ100" s="203"/>
      <c r="AR100" s="203"/>
      <c r="AS100" s="203"/>
      <c r="AT100" s="203"/>
      <c r="AU100" s="203"/>
      <c r="AV100" s="203"/>
      <c r="AW100" s="203"/>
      <c r="AX100" s="203"/>
      <c r="AY100" s="203"/>
    </row>
    <row r="101" spans="1:51" ht="15.6" x14ac:dyDescent="0.3">
      <c r="A101" s="108">
        <v>74</v>
      </c>
      <c r="B101" s="109">
        <f t="shared" si="32"/>
        <v>0</v>
      </c>
      <c r="C101" s="109">
        <f t="shared" si="33"/>
        <v>0</v>
      </c>
      <c r="D101" s="109">
        <f t="shared" si="29"/>
        <v>0</v>
      </c>
      <c r="E101" s="109">
        <f t="shared" si="26"/>
        <v>0</v>
      </c>
      <c r="O101" s="204" t="s">
        <v>318</v>
      </c>
      <c r="P101" s="207">
        <f>SUM(P97:R97)/1000</f>
        <v>0</v>
      </c>
      <c r="Q101" s="207">
        <f>SUM(S97:U97)/1000</f>
        <v>0</v>
      </c>
      <c r="R101" s="207">
        <f>SUM(V97:X97)/1000</f>
        <v>0</v>
      </c>
      <c r="S101" s="207">
        <f>SUM(Y97:AA97)/1000</f>
        <v>0</v>
      </c>
      <c r="T101" s="207">
        <f>SUM(AB97:AD97)/1000</f>
        <v>0</v>
      </c>
      <c r="U101" s="207">
        <f>SUM(AE97:AG97)/1000</f>
        <v>0</v>
      </c>
      <c r="V101" s="207">
        <f>SUM(AH97:AJ97)/1000</f>
        <v>0</v>
      </c>
      <c r="W101" s="207">
        <f>SUM(AK97:AM97)/1000</f>
        <v>0</v>
      </c>
      <c r="X101" s="207">
        <f>SUM(AN97:AP97)/1000</f>
        <v>0</v>
      </c>
      <c r="Y101" s="207">
        <f>SUM(AQ97:AS97)/1000</f>
        <v>0</v>
      </c>
      <c r="Z101" s="207">
        <f>SUM(AT97:AV97)/1000</f>
        <v>0</v>
      </c>
      <c r="AA101" s="207">
        <f>SUM(AW97:AY97)/1000</f>
        <v>0</v>
      </c>
      <c r="AB101" s="203"/>
      <c r="AC101" s="203"/>
      <c r="AD101" s="203"/>
      <c r="AE101" s="203"/>
      <c r="AF101" s="203"/>
      <c r="AG101" s="203"/>
      <c r="AH101" s="203"/>
      <c r="AI101" s="203"/>
      <c r="AJ101" s="203"/>
      <c r="AK101" s="203"/>
      <c r="AL101" s="203"/>
      <c r="AM101" s="203"/>
      <c r="AN101" s="203"/>
      <c r="AO101" s="203"/>
      <c r="AP101" s="203"/>
      <c r="AQ101" s="203"/>
      <c r="AR101" s="203"/>
      <c r="AS101" s="203"/>
      <c r="AT101" s="203"/>
      <c r="AU101" s="203"/>
      <c r="AV101" s="203"/>
      <c r="AW101" s="203"/>
      <c r="AX101" s="203"/>
      <c r="AY101" s="203"/>
    </row>
    <row r="102" spans="1:51" ht="15.6" x14ac:dyDescent="0.3">
      <c r="A102" s="108">
        <v>75</v>
      </c>
      <c r="B102" s="109">
        <f t="shared" si="32"/>
        <v>0</v>
      </c>
      <c r="C102" s="109">
        <f t="shared" si="33"/>
        <v>0</v>
      </c>
      <c r="D102" s="109">
        <f t="shared" si="29"/>
        <v>0</v>
      </c>
      <c r="E102" s="109">
        <f t="shared" si="26"/>
        <v>0</v>
      </c>
      <c r="O102" s="204" t="s">
        <v>329</v>
      </c>
      <c r="P102" s="261">
        <f>SUM(R83:R92)</f>
        <v>0</v>
      </c>
      <c r="Q102" s="261">
        <f>SUM(U83:U92)</f>
        <v>0</v>
      </c>
      <c r="R102" s="261">
        <f>SUM(X83:X92)</f>
        <v>0</v>
      </c>
      <c r="S102" s="261">
        <f>SUM(AA83:AA92)</f>
        <v>0</v>
      </c>
      <c r="T102" s="261">
        <f>SUM(AD83:AD92)</f>
        <v>0</v>
      </c>
      <c r="U102" s="261">
        <f>SUM(AG83:AG92)</f>
        <v>0</v>
      </c>
      <c r="V102" s="261">
        <f>SUM(AJ83:AJ92)</f>
        <v>0</v>
      </c>
      <c r="W102" s="261">
        <f>SUM(AM83:AM92)</f>
        <v>0</v>
      </c>
      <c r="X102" s="261">
        <f>SUM(AP83:AP92)</f>
        <v>0</v>
      </c>
      <c r="Y102" s="261">
        <f>SUM(AS83:AS92)</f>
        <v>0</v>
      </c>
      <c r="Z102" s="261">
        <f>SUM(AV83:AV92)</f>
        <v>0</v>
      </c>
      <c r="AA102" s="261">
        <f>SUM(AY83:AY92)</f>
        <v>0</v>
      </c>
      <c r="AB102" s="203"/>
      <c r="AC102" s="203"/>
      <c r="AD102" s="203"/>
      <c r="AE102" s="203"/>
      <c r="AF102" s="203"/>
      <c r="AG102" s="203"/>
      <c r="AH102" s="203"/>
      <c r="AI102" s="203"/>
      <c r="AJ102" s="203"/>
      <c r="AK102" s="203"/>
      <c r="AL102" s="203"/>
      <c r="AM102" s="203"/>
      <c r="AN102" s="203"/>
      <c r="AO102" s="203"/>
      <c r="AP102" s="203"/>
      <c r="AQ102" s="203"/>
      <c r="AR102" s="203"/>
      <c r="AS102" s="203"/>
      <c r="AT102" s="203"/>
      <c r="AU102" s="203"/>
      <c r="AV102" s="203"/>
      <c r="AW102" s="203"/>
      <c r="AX102" s="203"/>
      <c r="AY102" s="203"/>
    </row>
    <row r="103" spans="1:51" ht="15.6" x14ac:dyDescent="0.3">
      <c r="A103" s="108">
        <v>76</v>
      </c>
      <c r="B103" s="109">
        <f t="shared" si="32"/>
        <v>0</v>
      </c>
      <c r="C103" s="109">
        <f t="shared" si="33"/>
        <v>0</v>
      </c>
      <c r="D103" s="109">
        <f t="shared" si="29"/>
        <v>0</v>
      </c>
      <c r="E103" s="109">
        <f t="shared" si="26"/>
        <v>0</v>
      </c>
      <c r="O103" s="204" t="s">
        <v>330</v>
      </c>
      <c r="P103" s="257" t="e">
        <f>P101/SUM(P83:R92)</f>
        <v>#DIV/0!</v>
      </c>
      <c r="Q103" s="257" t="e">
        <f>Q101/SUM(S83:U92)</f>
        <v>#DIV/0!</v>
      </c>
      <c r="R103" s="257" t="e">
        <f>R101/SUM(V83:X92)</f>
        <v>#DIV/0!</v>
      </c>
      <c r="S103" s="257" t="e">
        <f>S101/SUM(Y83:AA92)</f>
        <v>#DIV/0!</v>
      </c>
      <c r="T103" s="257" t="e">
        <f>T101/SUM(AB83:AD92)</f>
        <v>#DIV/0!</v>
      </c>
      <c r="U103" s="257" t="e">
        <f>U101/SUM(AE83:AG92)</f>
        <v>#DIV/0!</v>
      </c>
      <c r="V103" s="257" t="e">
        <f>V101/SUM(AH83:AJ92)</f>
        <v>#DIV/0!</v>
      </c>
      <c r="W103" s="257" t="e">
        <f>W101/SUM(AK83:AM92)</f>
        <v>#DIV/0!</v>
      </c>
      <c r="X103" s="257" t="e">
        <f>X101/SUM(AN83:AP92)</f>
        <v>#DIV/0!</v>
      </c>
      <c r="Y103" s="257" t="e">
        <f>Y101/SUM(AQ83:AS92)</f>
        <v>#DIV/0!</v>
      </c>
      <c r="Z103" s="257" t="e">
        <f>Z101/SUM(AT83:AV92)</f>
        <v>#DIV/0!</v>
      </c>
      <c r="AA103" s="257" t="e">
        <f>AA101/SUM(AW83:AY92)</f>
        <v>#DIV/0!</v>
      </c>
      <c r="AB103" s="203"/>
      <c r="AC103" s="203"/>
      <c r="AD103" s="203"/>
      <c r="AE103" s="203"/>
      <c r="AF103" s="203"/>
      <c r="AG103" s="203"/>
      <c r="AH103" s="203"/>
      <c r="AI103" s="203"/>
      <c r="AJ103" s="203"/>
      <c r="AK103" s="203"/>
      <c r="AL103" s="203"/>
      <c r="AM103" s="203"/>
      <c r="AN103" s="203"/>
      <c r="AO103" s="203"/>
      <c r="AP103" s="203"/>
      <c r="AQ103" s="203"/>
      <c r="AR103" s="203"/>
      <c r="AS103" s="203"/>
      <c r="AT103" s="203"/>
      <c r="AU103" s="203"/>
      <c r="AV103" s="203"/>
      <c r="AW103" s="203"/>
      <c r="AX103" s="203"/>
      <c r="AY103" s="203"/>
    </row>
    <row r="104" spans="1:51" ht="15.6" x14ac:dyDescent="0.3">
      <c r="A104" s="108">
        <v>77</v>
      </c>
      <c r="B104" s="109">
        <f t="shared" si="32"/>
        <v>0</v>
      </c>
      <c r="C104" s="109">
        <f t="shared" si="33"/>
        <v>0</v>
      </c>
      <c r="D104" s="109">
        <f t="shared" si="29"/>
        <v>0</v>
      </c>
      <c r="E104" s="109">
        <f t="shared" si="26"/>
        <v>0</v>
      </c>
      <c r="N104" t="s">
        <v>324</v>
      </c>
      <c r="O104" s="202"/>
      <c r="P104" s="203"/>
      <c r="Q104" s="203"/>
      <c r="R104" s="203"/>
      <c r="S104" s="203"/>
      <c r="T104" s="203"/>
      <c r="U104" s="203"/>
      <c r="V104" s="203"/>
      <c r="W104" s="203"/>
      <c r="X104" s="203"/>
      <c r="Y104" s="203"/>
      <c r="Z104" s="203"/>
      <c r="AA104" s="203"/>
      <c r="AB104" s="203"/>
      <c r="AC104" s="203"/>
      <c r="AD104" s="203"/>
      <c r="AE104" s="203"/>
      <c r="AF104" s="203"/>
      <c r="AG104" s="203"/>
      <c r="AH104" s="203"/>
      <c r="AI104" s="203"/>
      <c r="AJ104" s="203"/>
      <c r="AK104" s="203"/>
      <c r="AL104" s="203"/>
      <c r="AM104" s="203"/>
      <c r="AN104" s="203"/>
      <c r="AO104" s="203"/>
      <c r="AP104" s="203"/>
      <c r="AQ104" s="203"/>
      <c r="AR104" s="203"/>
      <c r="AS104" s="203"/>
      <c r="AT104" s="203"/>
      <c r="AU104" s="203"/>
      <c r="AV104" s="203"/>
      <c r="AW104" s="203"/>
      <c r="AX104" s="203"/>
      <c r="AY104" s="203"/>
    </row>
    <row r="105" spans="1:51" ht="15.6" x14ac:dyDescent="0.3">
      <c r="A105" s="108">
        <v>78</v>
      </c>
      <c r="B105" s="109">
        <f t="shared" si="32"/>
        <v>0</v>
      </c>
      <c r="C105" s="109">
        <f t="shared" si="33"/>
        <v>0</v>
      </c>
      <c r="D105" s="109">
        <f t="shared" si="29"/>
        <v>0</v>
      </c>
      <c r="E105" s="109">
        <f t="shared" si="26"/>
        <v>0</v>
      </c>
      <c r="N105" s="154">
        <v>1</v>
      </c>
      <c r="O105" s="209">
        <v>2</v>
      </c>
      <c r="P105" s="203">
        <v>3</v>
      </c>
      <c r="Q105" s="203">
        <v>4</v>
      </c>
      <c r="R105" s="203">
        <v>5</v>
      </c>
      <c r="S105" s="203">
        <v>6</v>
      </c>
      <c r="T105" s="203">
        <v>7</v>
      </c>
      <c r="U105" s="203">
        <v>8</v>
      </c>
      <c r="V105" s="203">
        <v>9</v>
      </c>
      <c r="W105" s="203">
        <v>10</v>
      </c>
      <c r="X105" s="203">
        <v>11</v>
      </c>
      <c r="Y105" s="203">
        <v>12</v>
      </c>
      <c r="Z105" s="203">
        <v>13</v>
      </c>
      <c r="AB105" s="203"/>
      <c r="AC105" s="203"/>
      <c r="AD105" s="203"/>
      <c r="AE105" s="203"/>
      <c r="AF105" s="203"/>
      <c r="AG105" s="203"/>
      <c r="AH105" s="203"/>
      <c r="AI105" s="203"/>
      <c r="AJ105" s="203"/>
      <c r="AK105" s="203"/>
      <c r="AL105" s="203"/>
      <c r="AM105" s="203"/>
      <c r="AN105" s="203"/>
      <c r="AO105" s="203"/>
      <c r="AP105" s="203"/>
      <c r="AQ105" s="203"/>
      <c r="AR105" s="203"/>
      <c r="AS105" s="203"/>
      <c r="AT105" s="203"/>
      <c r="AU105" s="203"/>
      <c r="AV105" s="203"/>
      <c r="AW105" s="203"/>
      <c r="AX105" s="203"/>
      <c r="AY105" s="203"/>
    </row>
    <row r="106" spans="1:51" ht="15.6" x14ac:dyDescent="0.3">
      <c r="A106" s="108">
        <v>79</v>
      </c>
      <c r="B106" s="109">
        <f t="shared" si="32"/>
        <v>0</v>
      </c>
      <c r="C106" s="109">
        <f t="shared" si="33"/>
        <v>0</v>
      </c>
      <c r="D106" s="109">
        <f t="shared" si="29"/>
        <v>0</v>
      </c>
      <c r="E106" s="109">
        <f t="shared" si="26"/>
        <v>0</v>
      </c>
      <c r="M106" s="299"/>
      <c r="N106" s="302"/>
      <c r="O106" s="374" t="s">
        <v>13</v>
      </c>
      <c r="P106" s="374"/>
      <c r="Q106" s="374"/>
      <c r="R106" s="374"/>
      <c r="S106" s="374" t="s">
        <v>14</v>
      </c>
      <c r="T106" s="374"/>
      <c r="U106" s="374"/>
      <c r="V106" s="374"/>
      <c r="W106" s="374" t="s">
        <v>15</v>
      </c>
      <c r="X106" s="374"/>
      <c r="Y106" s="374"/>
      <c r="Z106" s="374"/>
      <c r="AA106" s="299"/>
      <c r="AB106" s="203"/>
      <c r="AC106" s="203"/>
      <c r="AD106" s="203"/>
      <c r="AE106" s="203"/>
      <c r="AF106" s="203"/>
      <c r="AG106" s="203"/>
      <c r="AH106" s="203"/>
      <c r="AI106" s="203"/>
      <c r="AJ106" s="203"/>
      <c r="AK106" s="203"/>
      <c r="AL106" s="203"/>
      <c r="AM106" s="203"/>
      <c r="AN106" s="203"/>
      <c r="AO106" s="203"/>
      <c r="AP106" s="203"/>
      <c r="AQ106" s="203"/>
      <c r="AR106" s="203"/>
      <c r="AS106" s="203"/>
      <c r="AT106" s="203"/>
      <c r="AU106" s="203"/>
      <c r="AV106" s="203"/>
      <c r="AW106" s="203"/>
      <c r="AX106" s="203"/>
      <c r="AY106" s="203"/>
    </row>
    <row r="107" spans="1:51" ht="15.6" x14ac:dyDescent="0.3">
      <c r="A107" s="108">
        <v>80</v>
      </c>
      <c r="B107" s="109">
        <f t="shared" si="32"/>
        <v>0</v>
      </c>
      <c r="C107" s="109">
        <f t="shared" si="33"/>
        <v>0</v>
      </c>
      <c r="D107" s="109">
        <f t="shared" si="29"/>
        <v>0</v>
      </c>
      <c r="E107" s="109">
        <f t="shared" si="26"/>
        <v>0</v>
      </c>
      <c r="M107" s="299"/>
      <c r="N107" s="299"/>
      <c r="O107" s="306" t="str">
        <f>P100</f>
        <v>1 кв-л</v>
      </c>
      <c r="P107" s="306" t="str">
        <f t="shared" ref="P107:Z107" si="37">Q100</f>
        <v>2 кв-л</v>
      </c>
      <c r="Q107" s="306" t="str">
        <f t="shared" si="37"/>
        <v>3 кв-л</v>
      </c>
      <c r="R107" s="306" t="str">
        <f t="shared" si="37"/>
        <v>4 кв-л</v>
      </c>
      <c r="S107" s="306" t="str">
        <f t="shared" si="37"/>
        <v>1 кв-л</v>
      </c>
      <c r="T107" s="306" t="str">
        <f t="shared" si="37"/>
        <v>2 кв-л</v>
      </c>
      <c r="U107" s="306" t="str">
        <f t="shared" si="37"/>
        <v>3 кв-л</v>
      </c>
      <c r="V107" s="306" t="str">
        <f t="shared" si="37"/>
        <v>4 кв-л</v>
      </c>
      <c r="W107" s="306" t="str">
        <f t="shared" si="37"/>
        <v>1 кв-л</v>
      </c>
      <c r="X107" s="306" t="str">
        <f t="shared" si="37"/>
        <v>2 кв-л</v>
      </c>
      <c r="Y107" s="306" t="str">
        <f t="shared" si="37"/>
        <v>3 кв-л</v>
      </c>
      <c r="Z107" s="306" t="str">
        <f t="shared" si="37"/>
        <v>4 кв-л</v>
      </c>
      <c r="AA107" s="299"/>
      <c r="AB107" s="299"/>
      <c r="AC107" s="299"/>
      <c r="AD107" s="299"/>
      <c r="AE107" s="299"/>
    </row>
    <row r="108" spans="1:51" ht="15.6" x14ac:dyDescent="0.3">
      <c r="A108" s="108">
        <v>81</v>
      </c>
      <c r="B108" s="109">
        <f t="shared" si="32"/>
        <v>0</v>
      </c>
      <c r="C108" s="109">
        <f t="shared" si="33"/>
        <v>0</v>
      </c>
      <c r="D108" s="109">
        <f t="shared" si="29"/>
        <v>0</v>
      </c>
      <c r="E108" s="109">
        <f t="shared" si="26"/>
        <v>0</v>
      </c>
      <c r="M108" s="299"/>
      <c r="N108" s="307" t="str">
        <f>G6</f>
        <v>ОСНО (25% от прибыли)</v>
      </c>
      <c r="O108" s="308">
        <f>IF('Итоговые расчеты модели'!$B$50&gt;0,'Итоговые расчеты модели'!$B$50*$H$6,0)</f>
        <v>0</v>
      </c>
      <c r="P108" s="308">
        <f>IF('Итоговые расчеты модели'!$C$50&gt;0,'Итоговые расчеты модели'!$C$50*$H$6,0)</f>
        <v>0</v>
      </c>
      <c r="Q108" s="308">
        <f>IF('Итоговые расчеты модели'!$D$50&gt;0,'Итоговые расчеты модели'!$D$50*$H$6,0)</f>
        <v>0</v>
      </c>
      <c r="R108" s="308">
        <f>IF('Итоговые расчеты модели'!$E$50&gt;0,'Итоговые расчеты модели'!$E$50*$H$6,0)</f>
        <v>0</v>
      </c>
      <c r="S108" s="308">
        <f>IF('Итоговые расчеты модели'!$G$50&gt;0,'Итоговые расчеты модели'!$G$50*$H$6,0)</f>
        <v>0</v>
      </c>
      <c r="T108" s="308">
        <f>IF('Итоговые расчеты модели'!$H$50&gt;0,'Итоговые расчеты модели'!$H$50*$H$6,0)</f>
        <v>0</v>
      </c>
      <c r="U108" s="308">
        <f>IF('Итоговые расчеты модели'!$I$50&gt;0,'Итоговые расчеты модели'!$I$50*$H$6,0)</f>
        <v>0</v>
      </c>
      <c r="V108" s="308">
        <f>IF('Итоговые расчеты модели'!$J$50&gt;0,'Итоговые расчеты модели'!$J$50*$H$6,0)</f>
        <v>0</v>
      </c>
      <c r="W108" s="308">
        <f>IF('Итоговые расчеты модели'!$L$50&gt;0,'Итоговые расчеты модели'!$L$50*$H$6,0)</f>
        <v>0</v>
      </c>
      <c r="X108" s="308">
        <f>IF('Итоговые расчеты модели'!$M$50&gt;0,'Итоговые расчеты модели'!$M$50*$H$6,0)</f>
        <v>0</v>
      </c>
      <c r="Y108" s="308">
        <f>IF('Итоговые расчеты модели'!$N$50&gt;0,'Итоговые расчеты модели'!$N$50*$H$6,0)</f>
        <v>0</v>
      </c>
      <c r="Z108" s="308">
        <f>IF('Итоговые расчеты модели'!$O$50&gt;0,'Итоговые расчеты модели'!$O$50*$H$6,0)</f>
        <v>0</v>
      </c>
      <c r="AA108" s="299"/>
      <c r="AB108" s="299"/>
      <c r="AC108" s="299"/>
      <c r="AD108" s="299"/>
      <c r="AE108" s="299"/>
    </row>
    <row r="109" spans="1:51" ht="15.6" x14ac:dyDescent="0.3">
      <c r="A109" s="108">
        <v>82</v>
      </c>
      <c r="B109" s="109">
        <f t="shared" si="32"/>
        <v>0</v>
      </c>
      <c r="C109" s="109">
        <f t="shared" si="33"/>
        <v>0</v>
      </c>
      <c r="D109" s="109">
        <f t="shared" si="29"/>
        <v>0</v>
      </c>
      <c r="E109" s="109">
        <f t="shared" si="26"/>
        <v>0</v>
      </c>
      <c r="M109" s="299"/>
      <c r="N109" s="307" t="str">
        <f t="shared" ref="N109:N116" si="38">G7</f>
        <v>ОСНО для IT (5% от прибыли)</v>
      </c>
      <c r="O109" s="308">
        <f>IF('Итоговые расчеты модели'!$B$50&gt;0,'Итоговые расчеты модели'!$B$50*$H$7,0)</f>
        <v>0</v>
      </c>
      <c r="P109" s="308">
        <f>IF('Итоговые расчеты модели'!$C$50&gt;0,'Итоговые расчеты модели'!$C$50*$H$7,0)</f>
        <v>0</v>
      </c>
      <c r="Q109" s="308">
        <f>IF('Итоговые расчеты модели'!$D$50&gt;0,'Итоговые расчеты модели'!$D$50*$H$7,0)</f>
        <v>0</v>
      </c>
      <c r="R109" s="308">
        <f>IF('Итоговые расчеты модели'!$E$50&gt;0,'Итоговые расчеты модели'!$E$50*$H$7,0)</f>
        <v>0</v>
      </c>
      <c r="S109" s="308">
        <f>IF('Итоговые расчеты модели'!$G$50&gt;0,'Итоговые расчеты модели'!$G$50*$H$7,0)</f>
        <v>0</v>
      </c>
      <c r="T109" s="308">
        <f>IF('Итоговые расчеты модели'!$H$50&gt;0,'Итоговые расчеты модели'!$H$50*$H$7,0)</f>
        <v>0</v>
      </c>
      <c r="U109" s="308">
        <f>IF('Итоговые расчеты модели'!$I$50&gt;0,'Итоговые расчеты модели'!$I$50*$H$7,0)</f>
        <v>0</v>
      </c>
      <c r="V109" s="308">
        <f>IF('Итоговые расчеты модели'!$J$50&gt;0,'Итоговые расчеты модели'!$J$50*$H$7,0)</f>
        <v>0</v>
      </c>
      <c r="W109" s="308">
        <f>IF('Итоговые расчеты модели'!$L$50&gt;0,'Итоговые расчеты модели'!$L$50*$H$7,0)</f>
        <v>0</v>
      </c>
      <c r="X109" s="308">
        <f>IF('Итоговые расчеты модели'!$M$50&gt;0,'Итоговые расчеты модели'!$M$50*$H$7,0)</f>
        <v>0</v>
      </c>
      <c r="Y109" s="308">
        <f>IF('Итоговые расчеты модели'!$N$50&gt;0,'Итоговые расчеты модели'!$N$50*$H$7,0)</f>
        <v>0</v>
      </c>
      <c r="Z109" s="308">
        <f>IF('Итоговые расчеты модели'!$O$50&gt;0,'Итоговые расчеты модели'!$O$50*$H$7,0)</f>
        <v>0</v>
      </c>
      <c r="AA109" s="299"/>
      <c r="AB109" s="299"/>
      <c r="AC109" s="299"/>
      <c r="AD109" s="299"/>
      <c r="AE109" s="299"/>
    </row>
    <row r="110" spans="1:51" ht="15.6" x14ac:dyDescent="0.3">
      <c r="A110" s="108">
        <v>83</v>
      </c>
      <c r="B110" s="109">
        <f t="shared" si="32"/>
        <v>0</v>
      </c>
      <c r="C110" s="109">
        <f t="shared" si="33"/>
        <v>0</v>
      </c>
      <c r="D110" s="109">
        <f t="shared" si="29"/>
        <v>0</v>
      </c>
      <c r="E110" s="109">
        <f t="shared" si="26"/>
        <v>0</v>
      </c>
      <c r="M110" s="299"/>
      <c r="N110" s="309" t="str">
        <f t="shared" si="38"/>
        <v>УСНО (6% от дохода)</v>
      </c>
      <c r="O110" s="310">
        <f>'Итоговые расчеты модели'!B$41*$H8</f>
        <v>0</v>
      </c>
      <c r="P110" s="310">
        <f>'Итоговые расчеты модели'!C$41*$H8</f>
        <v>0</v>
      </c>
      <c r="Q110" s="310">
        <f>'Итоговые расчеты модели'!D$41*$H8</f>
        <v>0</v>
      </c>
      <c r="R110" s="310">
        <f>'Итоговые расчеты модели'!E$41*$H8</f>
        <v>0</v>
      </c>
      <c r="S110" s="310">
        <f>'Итоговые расчеты модели'!G$41*$H8</f>
        <v>0</v>
      </c>
      <c r="T110" s="310">
        <f>'Итоговые расчеты модели'!H$41*$H8</f>
        <v>0</v>
      </c>
      <c r="U110" s="310">
        <f>'Итоговые расчеты модели'!I$41*$H8</f>
        <v>0</v>
      </c>
      <c r="V110" s="310">
        <f>'Итоговые расчеты модели'!J$41*$H8</f>
        <v>0</v>
      </c>
      <c r="W110" s="310">
        <f>'Итоговые расчеты модели'!L$41*$H8</f>
        <v>0</v>
      </c>
      <c r="X110" s="310">
        <f>'Итоговые расчеты модели'!M$41*$H8</f>
        <v>0</v>
      </c>
      <c r="Y110" s="310">
        <f>'Итоговые расчеты модели'!N$41*$H8</f>
        <v>0</v>
      </c>
      <c r="Z110" s="310">
        <f>'Итоговые расчеты модели'!O$41*$H8</f>
        <v>0</v>
      </c>
      <c r="AA110" s="299"/>
      <c r="AB110" s="299"/>
      <c r="AC110" s="299"/>
      <c r="AD110" s="299"/>
      <c r="AE110" s="299"/>
    </row>
    <row r="111" spans="1:51" ht="15.6" x14ac:dyDescent="0.3">
      <c r="A111" s="108">
        <v>84</v>
      </c>
      <c r="B111" s="109">
        <f t="shared" si="32"/>
        <v>0</v>
      </c>
      <c r="C111" s="109">
        <f t="shared" si="33"/>
        <v>0</v>
      </c>
      <c r="D111" s="109">
        <f t="shared" si="29"/>
        <v>0</v>
      </c>
      <c r="E111" s="109">
        <f t="shared" si="26"/>
        <v>0</v>
      </c>
      <c r="M111" s="299"/>
      <c r="N111" s="309" t="str">
        <f t="shared" si="38"/>
        <v>УСНО (15% от прибыли)</v>
      </c>
      <c r="O111" s="312">
        <f>IF('Итоговые расчеты модели'!$B$50&gt;0,'Итоговые расчеты модели'!$B$50*$H$9,0)</f>
        <v>0</v>
      </c>
      <c r="P111" s="312">
        <f>IF('Итоговые расчеты модели'!$C$50&gt;0,'Итоговые расчеты модели'!$C$50*$H$9,0)</f>
        <v>0</v>
      </c>
      <c r="Q111" s="312">
        <f>IF('Итоговые расчеты модели'!$D$50&gt;0,'Итоговые расчеты модели'!$D$50*$H$9,0)</f>
        <v>0</v>
      </c>
      <c r="R111" s="312">
        <f>IF('Итоговые расчеты модели'!$E$50&gt;0,'Итоговые расчеты модели'!$E$50*$H$9,0)</f>
        <v>0</v>
      </c>
      <c r="S111" s="312">
        <f>IF('Итоговые расчеты модели'!$G$50&gt;0,'Итоговые расчеты модели'!$G$50*$H$9,0)</f>
        <v>0</v>
      </c>
      <c r="T111" s="312">
        <f>IF('Итоговые расчеты модели'!$H$50&gt;0,'Итоговые расчеты модели'!$H$50*$H$9,0)</f>
        <v>0</v>
      </c>
      <c r="U111" s="312">
        <f>IF('Итоговые расчеты модели'!$I$50&gt;0,'Итоговые расчеты модели'!$I$50*$H$9,0)</f>
        <v>0</v>
      </c>
      <c r="V111" s="312">
        <f>IF('Итоговые расчеты модели'!$J$50&gt;0,'Итоговые расчеты модели'!$J$50*$H$9,0)</f>
        <v>0</v>
      </c>
      <c r="W111" s="312">
        <f>IF('Итоговые расчеты модели'!$L$50&gt;0,'Итоговые расчеты модели'!$L$50*$H$9,0)</f>
        <v>0</v>
      </c>
      <c r="X111" s="312">
        <f>IF('Итоговые расчеты модели'!$M$50&gt;0,'Итоговые расчеты модели'!$M$50*$H$9,0)</f>
        <v>0</v>
      </c>
      <c r="Y111" s="312">
        <f>IF('Итоговые расчеты модели'!$N$50&gt;0,'Итоговые расчеты модели'!$N$50*$H$9,0)</f>
        <v>0</v>
      </c>
      <c r="Z111" s="312">
        <f>IF('Итоговые расчеты модели'!$O$50&gt;0,'Итоговые расчеты модели'!$O$50*$H$9,0)</f>
        <v>0</v>
      </c>
      <c r="AA111" s="299"/>
      <c r="AB111" s="299"/>
      <c r="AC111" s="299"/>
      <c r="AD111" s="299"/>
      <c r="AE111" s="299"/>
    </row>
    <row r="112" spans="1:51" ht="15.6" x14ac:dyDescent="0.3">
      <c r="A112" s="108">
        <v>85</v>
      </c>
      <c r="B112" s="109">
        <f t="shared" si="32"/>
        <v>0</v>
      </c>
      <c r="C112" s="109">
        <f t="shared" si="33"/>
        <v>0</v>
      </c>
      <c r="D112" s="109">
        <f t="shared" si="29"/>
        <v>0</v>
      </c>
      <c r="E112" s="109">
        <f t="shared" si="26"/>
        <v>0</v>
      </c>
      <c r="M112" s="299"/>
      <c r="N112" s="309" t="str">
        <f t="shared" si="38"/>
        <v>ПСН (Патент)</v>
      </c>
      <c r="O112" s="310">
        <f>('Данные Заявителя'!F8/4)/1000</f>
        <v>0</v>
      </c>
      <c r="P112" s="310">
        <f>O112</f>
        <v>0</v>
      </c>
      <c r="Q112" s="310">
        <f t="shared" ref="Q112:Z112" si="39">P112</f>
        <v>0</v>
      </c>
      <c r="R112" s="310">
        <f t="shared" si="39"/>
        <v>0</v>
      </c>
      <c r="S112" s="310">
        <f t="shared" si="39"/>
        <v>0</v>
      </c>
      <c r="T112" s="310">
        <f t="shared" si="39"/>
        <v>0</v>
      </c>
      <c r="U112" s="310">
        <f t="shared" si="39"/>
        <v>0</v>
      </c>
      <c r="V112" s="310">
        <f t="shared" si="39"/>
        <v>0</v>
      </c>
      <c r="W112" s="310">
        <f t="shared" si="39"/>
        <v>0</v>
      </c>
      <c r="X112" s="310">
        <f t="shared" si="39"/>
        <v>0</v>
      </c>
      <c r="Y112" s="310">
        <f t="shared" si="39"/>
        <v>0</v>
      </c>
      <c r="Z112" s="310">
        <f t="shared" si="39"/>
        <v>0</v>
      </c>
      <c r="AA112" s="299"/>
      <c r="AB112" s="299"/>
      <c r="AC112" s="299"/>
      <c r="AD112" s="299"/>
      <c r="AE112" s="299"/>
    </row>
    <row r="113" spans="1:31" ht="15.6" x14ac:dyDescent="0.3">
      <c r="A113" s="108">
        <v>86</v>
      </c>
      <c r="B113" s="109">
        <f t="shared" si="32"/>
        <v>0</v>
      </c>
      <c r="C113" s="109">
        <f t="shared" si="33"/>
        <v>0</v>
      </c>
      <c r="D113" s="109">
        <f t="shared" si="29"/>
        <v>0</v>
      </c>
      <c r="E113" s="109">
        <f t="shared" si="26"/>
        <v>0</v>
      </c>
      <c r="M113" s="299"/>
      <c r="N113" s="309" t="str">
        <f t="shared" si="38"/>
        <v>НПД (6%)</v>
      </c>
      <c r="O113" s="310">
        <f>'Итоговые расчеты модели'!B$41*$H11</f>
        <v>0</v>
      </c>
      <c r="P113" s="310">
        <f>'Итоговые расчеты модели'!C$41*$H11</f>
        <v>0</v>
      </c>
      <c r="Q113" s="310">
        <f>'Итоговые расчеты модели'!D$41*$H11</f>
        <v>0</v>
      </c>
      <c r="R113" s="310">
        <f>'Итоговые расчеты модели'!E$41*$H11</f>
        <v>0</v>
      </c>
      <c r="S113" s="310">
        <f>'Итоговые расчеты модели'!G$41*$H11</f>
        <v>0</v>
      </c>
      <c r="T113" s="310">
        <f>'Итоговые расчеты модели'!H$41*$H11</f>
        <v>0</v>
      </c>
      <c r="U113" s="310">
        <f>'Итоговые расчеты модели'!I$41*$H11</f>
        <v>0</v>
      </c>
      <c r="V113" s="310">
        <f>'Итоговые расчеты модели'!J$41*$H11</f>
        <v>0</v>
      </c>
      <c r="W113" s="310">
        <f>'Итоговые расчеты модели'!L$41*$H11</f>
        <v>0</v>
      </c>
      <c r="X113" s="310">
        <f>'Итоговые расчеты модели'!M$41*$H11</f>
        <v>0</v>
      </c>
      <c r="Y113" s="310">
        <f>'Итоговые расчеты модели'!N$41*$H11</f>
        <v>0</v>
      </c>
      <c r="Z113" s="310">
        <f>'Итоговые расчеты модели'!O$41*$H11</f>
        <v>0</v>
      </c>
      <c r="AA113" s="299"/>
      <c r="AB113" s="299"/>
      <c r="AC113" s="299"/>
      <c r="AD113" s="299"/>
      <c r="AE113" s="299"/>
    </row>
    <row r="114" spans="1:31" ht="15.6" x14ac:dyDescent="0.3">
      <c r="A114" s="108">
        <v>87</v>
      </c>
      <c r="B114" s="109">
        <f t="shared" si="32"/>
        <v>0</v>
      </c>
      <c r="C114" s="109">
        <f t="shared" si="33"/>
        <v>0</v>
      </c>
      <c r="D114" s="109">
        <f t="shared" si="29"/>
        <v>0</v>
      </c>
      <c r="E114" s="109">
        <f t="shared" si="26"/>
        <v>0</v>
      </c>
      <c r="M114" s="299"/>
      <c r="N114" s="309" t="str">
        <f t="shared" si="38"/>
        <v>НПД (4%)</v>
      </c>
      <c r="O114" s="310">
        <f>'Итоговые расчеты модели'!B$41*$H12</f>
        <v>0</v>
      </c>
      <c r="P114" s="310">
        <f>'Итоговые расчеты модели'!C$41*$H12</f>
        <v>0</v>
      </c>
      <c r="Q114" s="310">
        <f>'Итоговые расчеты модели'!D$41*$H12</f>
        <v>0</v>
      </c>
      <c r="R114" s="310">
        <f>'Итоговые расчеты модели'!E$41*$H12</f>
        <v>0</v>
      </c>
      <c r="S114" s="310">
        <f>'Итоговые расчеты модели'!G$41*$H12</f>
        <v>0</v>
      </c>
      <c r="T114" s="310">
        <f>'Итоговые расчеты модели'!H$41*$H12</f>
        <v>0</v>
      </c>
      <c r="U114" s="310">
        <f>'Итоговые расчеты модели'!I$41*$H12</f>
        <v>0</v>
      </c>
      <c r="V114" s="310">
        <f>'Итоговые расчеты модели'!J$41*$H12</f>
        <v>0</v>
      </c>
      <c r="W114" s="310">
        <f>'Итоговые расчеты модели'!L$41*$H12</f>
        <v>0</v>
      </c>
      <c r="X114" s="310">
        <f>'Итоговые расчеты модели'!M$41*$H12</f>
        <v>0</v>
      </c>
      <c r="Y114" s="310">
        <f>'Итоговые расчеты модели'!N$41*$H12</f>
        <v>0</v>
      </c>
      <c r="Z114" s="310">
        <f>'Итоговые расчеты модели'!O$41*$H12</f>
        <v>0</v>
      </c>
      <c r="AA114" s="299"/>
      <c r="AB114" s="299"/>
      <c r="AC114" s="299"/>
      <c r="AD114" s="299"/>
      <c r="AE114" s="299"/>
    </row>
    <row r="115" spans="1:31" ht="15.6" x14ac:dyDescent="0.3">
      <c r="A115" s="108">
        <v>88</v>
      </c>
      <c r="B115" s="109">
        <f t="shared" si="32"/>
        <v>0</v>
      </c>
      <c r="C115" s="109">
        <f t="shared" si="33"/>
        <v>0</v>
      </c>
      <c r="D115" s="109">
        <f t="shared" si="29"/>
        <v>0</v>
      </c>
      <c r="E115" s="109">
        <f t="shared" si="26"/>
        <v>0</v>
      </c>
      <c r="M115" s="299"/>
      <c r="N115" s="309" t="str">
        <f t="shared" si="38"/>
        <v>АУСН (8% с дохода)</v>
      </c>
      <c r="O115" s="311">
        <f>'Итоговые расчеты модели'!B$41*$H13</f>
        <v>0</v>
      </c>
      <c r="P115" s="311">
        <f>'Итоговые расчеты модели'!C$41*$H13</f>
        <v>0</v>
      </c>
      <c r="Q115" s="311">
        <f>'Итоговые расчеты модели'!D$41*$H13</f>
        <v>0</v>
      </c>
      <c r="R115" s="311">
        <f>'Итоговые расчеты модели'!E$41*$H13</f>
        <v>0</v>
      </c>
      <c r="S115" s="311">
        <f>'Итоговые расчеты модели'!G$41*$H13</f>
        <v>0</v>
      </c>
      <c r="T115" s="311">
        <f>'Итоговые расчеты модели'!H$41*$H13</f>
        <v>0</v>
      </c>
      <c r="U115" s="311">
        <f>'Итоговые расчеты модели'!I$41*$H13</f>
        <v>0</v>
      </c>
      <c r="V115" s="311">
        <f>'Итоговые расчеты модели'!J$41*$H13</f>
        <v>0</v>
      </c>
      <c r="W115" s="311">
        <f>'Итоговые расчеты модели'!L$41*$H13</f>
        <v>0</v>
      </c>
      <c r="X115" s="311">
        <f>'Итоговые расчеты модели'!M$41*$H13</f>
        <v>0</v>
      </c>
      <c r="Y115" s="311">
        <f>'Итоговые расчеты модели'!N$41*$H13</f>
        <v>0</v>
      </c>
      <c r="Z115" s="311">
        <f>'Итоговые расчеты модели'!O$41*$H13</f>
        <v>0</v>
      </c>
      <c r="AA115" s="299"/>
      <c r="AB115" s="299"/>
      <c r="AC115" s="299"/>
      <c r="AD115" s="299"/>
      <c r="AE115" s="299"/>
    </row>
    <row r="116" spans="1:31" ht="15.6" x14ac:dyDescent="0.3">
      <c r="A116" s="108">
        <v>89</v>
      </c>
      <c r="B116" s="109">
        <f t="shared" si="32"/>
        <v>0</v>
      </c>
      <c r="C116" s="109">
        <f t="shared" si="33"/>
        <v>0</v>
      </c>
      <c r="D116" s="109">
        <f t="shared" si="29"/>
        <v>0</v>
      </c>
      <c r="E116" s="109">
        <f t="shared" si="26"/>
        <v>0</v>
      </c>
      <c r="M116" s="299"/>
      <c r="N116" s="309" t="str">
        <f t="shared" si="38"/>
        <v>АУСН (20% от прибыли)</v>
      </c>
      <c r="O116" s="313">
        <f>IF('Итоговые расчеты модели'!B$50&gt;0,'Итоговые расчеты модели'!B$50*$H$14,'Итоговые расчеты модели'!B$41*$AA$116)</f>
        <v>0</v>
      </c>
      <c r="P116" s="313">
        <f>IF('Итоговые расчеты модели'!C$50&gt;0,'Итоговые расчеты модели'!C$50*$H$14,'Итоговые расчеты модели'!C$41*$AA$116)</f>
        <v>0</v>
      </c>
      <c r="Q116" s="313">
        <f>IF('Итоговые расчеты модели'!D$50&gt;0,'Итоговые расчеты модели'!D$50*$H$14,'Итоговые расчеты модели'!D$41*$AA$116)</f>
        <v>0</v>
      </c>
      <c r="R116" s="313">
        <f>IF('Итоговые расчеты модели'!E$50&gt;0,'Итоговые расчеты модели'!E$50*$H$14,'Итоговые расчеты модели'!E$41*$AA$116)</f>
        <v>0</v>
      </c>
      <c r="S116" s="313">
        <f>IF('Итоговые расчеты модели'!G$50&gt;0,'Итоговые расчеты модели'!G$50*$H$14,'Итоговые расчеты модели'!G$41*$AA$116)</f>
        <v>0</v>
      </c>
      <c r="T116" s="313">
        <f>IF('Итоговые расчеты модели'!H$50&gt;0,'Итоговые расчеты модели'!H$50*$H$14,'Итоговые расчеты модели'!H$41*$AA$116)</f>
        <v>0</v>
      </c>
      <c r="U116" s="313">
        <f>IF('Итоговые расчеты модели'!I$50&gt;0,'Итоговые расчеты модели'!I$50*$H$14,'Итоговые расчеты модели'!I$41*$AA$116)</f>
        <v>0</v>
      </c>
      <c r="V116" s="313">
        <f>IF('Итоговые расчеты модели'!J$50&gt;0,'Итоговые расчеты модели'!J$50*$H$14,'Итоговые расчеты модели'!J$41*$AA$116)</f>
        <v>0</v>
      </c>
      <c r="W116" s="313">
        <f>IF('Итоговые расчеты модели'!L$50&gt;0,'Итоговые расчеты модели'!L$50*$H$14,'Итоговые расчеты модели'!L$41*$AA$116)</f>
        <v>0</v>
      </c>
      <c r="X116" s="313">
        <f>IF('Итоговые расчеты модели'!M$50&gt;0,'Итоговые расчеты модели'!M$50*$H$14,'Итоговые расчеты модели'!M$41*$AA$116)</f>
        <v>0</v>
      </c>
      <c r="Y116" s="313">
        <f>IF('Итоговые расчеты модели'!N$50&gt;0,'Итоговые расчеты модели'!N$50*$H$14,'Итоговые расчеты модели'!N$41*$AA$116)</f>
        <v>0</v>
      </c>
      <c r="Z116" s="313">
        <f>IF('Итоговые расчеты модели'!O$50&gt;0,'Итоговые расчеты модели'!O$50*$H$14,'Итоговые расчеты модели'!O$41*$AA$116)</f>
        <v>0</v>
      </c>
      <c r="AA116" s="305">
        <v>0.03</v>
      </c>
      <c r="AB116" s="304" t="s">
        <v>381</v>
      </c>
      <c r="AC116" s="299"/>
      <c r="AD116" s="299"/>
      <c r="AE116" s="299"/>
    </row>
    <row r="117" spans="1:31" ht="15.6" x14ac:dyDescent="0.3">
      <c r="A117" s="108">
        <v>90</v>
      </c>
      <c r="B117" s="109">
        <f t="shared" si="32"/>
        <v>0</v>
      </c>
      <c r="C117" s="109">
        <f t="shared" si="33"/>
        <v>0</v>
      </c>
      <c r="D117" s="109">
        <f t="shared" si="29"/>
        <v>0</v>
      </c>
      <c r="E117" s="109">
        <f t="shared" si="26"/>
        <v>0</v>
      </c>
      <c r="M117" s="299"/>
      <c r="N117" s="300" t="s">
        <v>328</v>
      </c>
      <c r="O117" s="301">
        <f>('Итоговые расчеты модели'!B41-'Итоговые расчеты модели'!B47-'Итоговые расчеты модели'!B48)*$Q$6/(1+$Q$6)</f>
        <v>0</v>
      </c>
      <c r="P117" s="301">
        <f>('Итоговые расчеты модели'!C41-'Итоговые расчеты модели'!C47-'Итоговые расчеты модели'!C48)*$Q$6/(1+$Q$6)</f>
        <v>0</v>
      </c>
      <c r="Q117" s="301">
        <f>('Итоговые расчеты модели'!D41-'Итоговые расчеты модели'!D47-'Итоговые расчеты модели'!D48)*$Q$6/(1+$Q$6)</f>
        <v>0</v>
      </c>
      <c r="R117" s="301">
        <f>('Итоговые расчеты модели'!E41-'Итоговые расчеты модели'!E47-'Итоговые расчеты модели'!E48)*$Q$6/(1+$Q$6)</f>
        <v>0</v>
      </c>
      <c r="S117" s="301">
        <f>('Итоговые расчеты модели'!G41-'Итоговые расчеты модели'!G47-'Итоговые расчеты модели'!G48)*$Q$6/(1+$Q$6)</f>
        <v>0</v>
      </c>
      <c r="T117" s="301">
        <f>('Итоговые расчеты модели'!H41-'Итоговые расчеты модели'!H47-'Итоговые расчеты модели'!H48)*$Q$6/(1+$Q$6)</f>
        <v>0</v>
      </c>
      <c r="U117" s="301">
        <f>('Итоговые расчеты модели'!I41-'Итоговые расчеты модели'!I47-'Итоговые расчеты модели'!I48)*$Q$6/(1+$Q$6)</f>
        <v>0</v>
      </c>
      <c r="V117" s="301">
        <f>('Итоговые расчеты модели'!J41-'Итоговые расчеты модели'!J47-'Итоговые расчеты модели'!J48)*$Q$6/(1+$Q$6)</f>
        <v>0</v>
      </c>
      <c r="W117" s="301">
        <f>('Итоговые расчеты модели'!L41-'Итоговые расчеты модели'!L47-'Итоговые расчеты модели'!L48)*$Q$6/(1+$Q$6)</f>
        <v>0</v>
      </c>
      <c r="X117" s="301">
        <f>('Итоговые расчеты модели'!M41-'Итоговые расчеты модели'!M47-'Итоговые расчеты модели'!M48)*$Q$6/(1+$Q$6)</f>
        <v>0</v>
      </c>
      <c r="Y117" s="301">
        <f>('Итоговые расчеты модели'!N41-'Итоговые расчеты модели'!N47-'Итоговые расчеты модели'!N48)*$Q$6/(1+$Q$6)</f>
        <v>0</v>
      </c>
      <c r="Z117" s="301">
        <f>('Итоговые расчеты модели'!O41-'Итоговые расчеты модели'!O47-'Итоговые расчеты модели'!O48)*$Q$6/(1+$Q$6)</f>
        <v>0</v>
      </c>
      <c r="AA117" s="299"/>
      <c r="AB117" s="299"/>
      <c r="AC117" s="299"/>
      <c r="AD117" s="299"/>
      <c r="AE117" s="299"/>
    </row>
    <row r="118" spans="1:31" ht="15.6" x14ac:dyDescent="0.3">
      <c r="A118" s="108">
        <v>91</v>
      </c>
      <c r="B118" s="109">
        <f t="shared" si="32"/>
        <v>0</v>
      </c>
      <c r="C118" s="109">
        <f t="shared" si="33"/>
        <v>0</v>
      </c>
      <c r="D118" s="109">
        <f t="shared" si="29"/>
        <v>0</v>
      </c>
      <c r="E118" s="109">
        <f t="shared" si="26"/>
        <v>0</v>
      </c>
      <c r="M118" s="302"/>
      <c r="N118" s="299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299"/>
      <c r="AB118" s="299"/>
      <c r="AC118" s="299"/>
      <c r="AD118" s="299"/>
      <c r="AE118" s="299"/>
    </row>
    <row r="119" spans="1:31" ht="15.6" x14ac:dyDescent="0.3">
      <c r="A119" s="108">
        <v>92</v>
      </c>
      <c r="B119" s="109">
        <f t="shared" si="32"/>
        <v>0</v>
      </c>
      <c r="C119" s="109">
        <f t="shared" si="33"/>
        <v>0</v>
      </c>
      <c r="D119" s="109">
        <f t="shared" si="29"/>
        <v>0</v>
      </c>
      <c r="E119" s="109">
        <f t="shared" si="26"/>
        <v>0</v>
      </c>
      <c r="M119" s="299"/>
      <c r="N119" s="299"/>
      <c r="O119" s="299"/>
      <c r="P119" s="299"/>
      <c r="Q119" s="299"/>
      <c r="R119" s="299"/>
      <c r="S119" s="299"/>
      <c r="T119" s="299"/>
      <c r="U119" s="299"/>
      <c r="V119" s="299"/>
      <c r="W119" s="299"/>
      <c r="X119" s="299"/>
      <c r="Y119" s="299"/>
      <c r="Z119" s="299"/>
      <c r="AA119" s="299"/>
      <c r="AB119" s="299"/>
      <c r="AC119" s="299"/>
      <c r="AD119" s="299"/>
      <c r="AE119" s="299"/>
    </row>
    <row r="120" spans="1:31" ht="15.6" x14ac:dyDescent="0.3">
      <c r="A120" s="108">
        <v>93</v>
      </c>
      <c r="B120" s="109">
        <f t="shared" si="32"/>
        <v>0</v>
      </c>
      <c r="C120" s="109">
        <f t="shared" si="33"/>
        <v>0</v>
      </c>
      <c r="D120" s="109">
        <f t="shared" si="29"/>
        <v>0</v>
      </c>
      <c r="E120" s="109">
        <f t="shared" si="26"/>
        <v>0</v>
      </c>
    </row>
    <row r="121" spans="1:31" ht="15.6" x14ac:dyDescent="0.3">
      <c r="A121" s="108">
        <v>94</v>
      </c>
      <c r="B121" s="109">
        <f t="shared" si="32"/>
        <v>0</v>
      </c>
      <c r="C121" s="109">
        <f t="shared" si="33"/>
        <v>0</v>
      </c>
      <c r="D121" s="109">
        <f t="shared" si="29"/>
        <v>0</v>
      </c>
      <c r="E121" s="109">
        <f t="shared" si="26"/>
        <v>0</v>
      </c>
    </row>
    <row r="122" spans="1:31" ht="15.6" x14ac:dyDescent="0.3">
      <c r="A122" s="108">
        <v>95</v>
      </c>
      <c r="B122" s="109">
        <f t="shared" si="32"/>
        <v>0</v>
      </c>
      <c r="C122" s="109">
        <f t="shared" si="33"/>
        <v>0</v>
      </c>
      <c r="D122" s="109">
        <f t="shared" si="29"/>
        <v>0</v>
      </c>
      <c r="E122" s="109">
        <f t="shared" si="26"/>
        <v>0</v>
      </c>
    </row>
    <row r="123" spans="1:31" ht="15.6" x14ac:dyDescent="0.3">
      <c r="A123" s="108">
        <v>96</v>
      </c>
      <c r="B123" s="109">
        <f t="shared" si="32"/>
        <v>0</v>
      </c>
      <c r="C123" s="109">
        <f t="shared" si="33"/>
        <v>0</v>
      </c>
      <c r="D123" s="109">
        <f t="shared" si="29"/>
        <v>0</v>
      </c>
      <c r="E123" s="109">
        <f t="shared" si="26"/>
        <v>0</v>
      </c>
      <c r="Q123" s="290"/>
      <c r="R123" s="290"/>
      <c r="S123" s="290"/>
      <c r="T123" s="290"/>
      <c r="U123" s="290"/>
      <c r="V123" s="290"/>
      <c r="W123" s="290"/>
      <c r="X123" s="290"/>
      <c r="Y123" s="290"/>
      <c r="Z123" s="290"/>
      <c r="AA123" s="290"/>
      <c r="AB123" s="290"/>
    </row>
    <row r="124" spans="1:31" ht="15.6" x14ac:dyDescent="0.3">
      <c r="A124" s="108">
        <v>97</v>
      </c>
      <c r="B124" s="109">
        <f t="shared" si="32"/>
        <v>0</v>
      </c>
      <c r="C124" s="109">
        <f t="shared" si="33"/>
        <v>0</v>
      </c>
      <c r="D124" s="109">
        <f t="shared" si="29"/>
        <v>0</v>
      </c>
      <c r="E124" s="109">
        <f t="shared" si="26"/>
        <v>0</v>
      </c>
      <c r="O124" s="315">
        <v>2</v>
      </c>
      <c r="P124" s="315">
        <v>3</v>
      </c>
      <c r="Q124" s="321">
        <v>4</v>
      </c>
      <c r="R124" s="321">
        <v>5</v>
      </c>
      <c r="S124" s="321">
        <v>6</v>
      </c>
      <c r="T124" s="321">
        <v>7</v>
      </c>
      <c r="U124" s="321">
        <v>8</v>
      </c>
      <c r="V124" s="321">
        <v>9</v>
      </c>
      <c r="W124" s="321">
        <v>10</v>
      </c>
      <c r="X124" s="321">
        <v>11</v>
      </c>
      <c r="Y124" s="321">
        <v>12</v>
      </c>
      <c r="Z124" s="321">
        <v>13</v>
      </c>
      <c r="AA124" s="290"/>
      <c r="AB124" s="290"/>
    </row>
    <row r="125" spans="1:31" ht="15.6" x14ac:dyDescent="0.3">
      <c r="A125" s="108">
        <v>98</v>
      </c>
      <c r="B125" s="109">
        <f t="shared" si="32"/>
        <v>0</v>
      </c>
      <c r="C125" s="109">
        <f t="shared" si="33"/>
        <v>0</v>
      </c>
      <c r="D125" s="109">
        <f t="shared" si="29"/>
        <v>0</v>
      </c>
      <c r="E125" s="109">
        <f t="shared" si="26"/>
        <v>0</v>
      </c>
      <c r="O125" s="319" t="str">
        <f>C6</f>
        <v>I квартал 1 года</v>
      </c>
      <c r="P125" s="319" t="str">
        <f>C7</f>
        <v>II квартал 1 года</v>
      </c>
      <c r="Q125" s="320" t="str">
        <f>C8</f>
        <v>III квартал 1 года</v>
      </c>
      <c r="R125" s="320" t="str">
        <f>C9</f>
        <v>IV квартал 1 года</v>
      </c>
      <c r="S125" s="320" t="str">
        <f>C10</f>
        <v>I квартал 2 года</v>
      </c>
      <c r="T125" s="320" t="str">
        <f>C11</f>
        <v>II квартал 2 года</v>
      </c>
      <c r="U125" s="320" t="str">
        <f>C12</f>
        <v>III квартал 2 года</v>
      </c>
      <c r="V125" s="320" t="str">
        <f>C13</f>
        <v>IV квартал 2 года</v>
      </c>
      <c r="W125" s="320" t="str">
        <f>C14</f>
        <v>I квартал 3 года</v>
      </c>
      <c r="X125" s="320" t="str">
        <f>C15</f>
        <v>II квартал 3 года</v>
      </c>
      <c r="Y125" s="320" t="str">
        <f>C16</f>
        <v>III квартал 3 года</v>
      </c>
      <c r="Z125" s="320" t="str">
        <f>C17</f>
        <v>IV квартал 3 года</v>
      </c>
      <c r="AA125" s="290"/>
      <c r="AB125" s="290"/>
    </row>
    <row r="126" spans="1:31" ht="15.6" x14ac:dyDescent="0.3">
      <c r="A126" s="108">
        <v>99</v>
      </c>
      <c r="B126" s="109">
        <f t="shared" si="32"/>
        <v>0</v>
      </c>
      <c r="C126" s="109">
        <f t="shared" si="33"/>
        <v>0</v>
      </c>
      <c r="D126" s="109">
        <f t="shared" si="29"/>
        <v>0</v>
      </c>
      <c r="E126" s="109">
        <f t="shared" si="26"/>
        <v>0</v>
      </c>
      <c r="M126" s="322" t="s">
        <v>198</v>
      </c>
      <c r="O126" s="323"/>
      <c r="P126" s="323"/>
      <c r="Q126" s="324"/>
      <c r="R126" s="324"/>
      <c r="S126" s="324"/>
      <c r="T126" s="324"/>
      <c r="U126" s="324"/>
      <c r="V126" s="324"/>
      <c r="W126" s="324"/>
      <c r="X126" s="324"/>
      <c r="Y126" s="324"/>
      <c r="Z126" s="324"/>
      <c r="AA126" s="290"/>
      <c r="AB126" s="290"/>
    </row>
    <row r="127" spans="1:31" ht="15.6" x14ac:dyDescent="0.3">
      <c r="A127" s="108">
        <v>100</v>
      </c>
      <c r="B127" s="109">
        <f t="shared" si="32"/>
        <v>0</v>
      </c>
      <c r="C127" s="109">
        <f t="shared" si="33"/>
        <v>0</v>
      </c>
      <c r="D127" s="109">
        <f t="shared" si="29"/>
        <v>0</v>
      </c>
      <c r="E127" s="109">
        <f t="shared" si="26"/>
        <v>0</v>
      </c>
      <c r="M127" s="155" t="s">
        <v>382</v>
      </c>
      <c r="N127" t="str">
        <f>G6</f>
        <v>ОСНО (25% от прибыли)</v>
      </c>
      <c r="O127" s="327">
        <f>O108*$N$7/$Q$7</f>
        <v>0</v>
      </c>
      <c r="P127" s="327">
        <f t="shared" ref="P127:Z127" si="40">P108*$N$7/$Q$7</f>
        <v>0</v>
      </c>
      <c r="Q127" s="327">
        <f t="shared" si="40"/>
        <v>0</v>
      </c>
      <c r="R127" s="327">
        <f t="shared" si="40"/>
        <v>0</v>
      </c>
      <c r="S127" s="327">
        <f t="shared" si="40"/>
        <v>0</v>
      </c>
      <c r="T127" s="327">
        <f t="shared" si="40"/>
        <v>0</v>
      </c>
      <c r="U127" s="327">
        <f t="shared" si="40"/>
        <v>0</v>
      </c>
      <c r="V127" s="327">
        <f t="shared" si="40"/>
        <v>0</v>
      </c>
      <c r="W127" s="327">
        <f t="shared" si="40"/>
        <v>0</v>
      </c>
      <c r="X127" s="327">
        <f t="shared" si="40"/>
        <v>0</v>
      </c>
      <c r="Y127" s="327">
        <f t="shared" si="40"/>
        <v>0</v>
      </c>
      <c r="Z127" s="327">
        <f t="shared" si="40"/>
        <v>0</v>
      </c>
      <c r="AA127" s="291"/>
      <c r="AB127" s="290"/>
    </row>
    <row r="128" spans="1:31" ht="15.6" x14ac:dyDescent="0.3">
      <c r="A128" s="108">
        <v>101</v>
      </c>
      <c r="B128" s="109">
        <f t="shared" si="32"/>
        <v>0</v>
      </c>
      <c r="C128" s="109">
        <f t="shared" si="33"/>
        <v>0</v>
      </c>
      <c r="D128" s="109">
        <f t="shared" si="29"/>
        <v>0</v>
      </c>
      <c r="E128" s="109">
        <f t="shared" ref="E128:E147" si="41">E127-B128</f>
        <v>0</v>
      </c>
      <c r="M128" s="155" t="s">
        <v>155</v>
      </c>
      <c r="O128" s="326">
        <f>O117</f>
        <v>0</v>
      </c>
      <c r="P128" s="326">
        <f t="shared" ref="P128:Z128" si="42">P117</f>
        <v>0</v>
      </c>
      <c r="Q128" s="326">
        <f t="shared" si="42"/>
        <v>0</v>
      </c>
      <c r="R128" s="326">
        <f t="shared" si="42"/>
        <v>0</v>
      </c>
      <c r="S128" s="326">
        <f t="shared" si="42"/>
        <v>0</v>
      </c>
      <c r="T128" s="326">
        <f t="shared" si="42"/>
        <v>0</v>
      </c>
      <c r="U128" s="326">
        <f t="shared" si="42"/>
        <v>0</v>
      </c>
      <c r="V128" s="326">
        <f t="shared" si="42"/>
        <v>0</v>
      </c>
      <c r="W128" s="326">
        <f t="shared" si="42"/>
        <v>0</v>
      </c>
      <c r="X128" s="326">
        <f t="shared" si="42"/>
        <v>0</v>
      </c>
      <c r="Y128" s="326">
        <f t="shared" si="42"/>
        <v>0</v>
      </c>
      <c r="Z128" s="326">
        <f t="shared" si="42"/>
        <v>0</v>
      </c>
      <c r="AA128" s="291"/>
      <c r="AB128" s="290"/>
    </row>
    <row r="129" spans="1:28" ht="15.6" x14ac:dyDescent="0.3">
      <c r="A129" s="108">
        <v>102</v>
      </c>
      <c r="B129" s="109">
        <f t="shared" si="32"/>
        <v>0</v>
      </c>
      <c r="C129" s="109">
        <f t="shared" si="33"/>
        <v>0</v>
      </c>
      <c r="D129" s="109">
        <f t="shared" si="29"/>
        <v>0</v>
      </c>
      <c r="E129" s="109">
        <f t="shared" si="41"/>
        <v>0</v>
      </c>
      <c r="M129" s="328" t="str">
        <f>N109</f>
        <v>ОСНО для IT (5% от прибыли)</v>
      </c>
      <c r="N129" t="str">
        <f>G7</f>
        <v>ОСНО для IT (5% от прибыли)</v>
      </c>
      <c r="O129" s="329">
        <f>O109</f>
        <v>0</v>
      </c>
      <c r="P129" s="329">
        <f t="shared" ref="P129:Z129" si="43">P109</f>
        <v>0</v>
      </c>
      <c r="Q129" s="329">
        <f t="shared" si="43"/>
        <v>0</v>
      </c>
      <c r="R129" s="329">
        <f t="shared" si="43"/>
        <v>0</v>
      </c>
      <c r="S129" s="329">
        <f t="shared" si="43"/>
        <v>0</v>
      </c>
      <c r="T129" s="329">
        <f t="shared" si="43"/>
        <v>0</v>
      </c>
      <c r="U129" s="329">
        <f t="shared" si="43"/>
        <v>0</v>
      </c>
      <c r="V129" s="329">
        <f t="shared" si="43"/>
        <v>0</v>
      </c>
      <c r="W129" s="329">
        <f t="shared" si="43"/>
        <v>0</v>
      </c>
      <c r="X129" s="329">
        <f t="shared" si="43"/>
        <v>0</v>
      </c>
      <c r="Y129" s="329">
        <f t="shared" si="43"/>
        <v>0</v>
      </c>
      <c r="Z129" s="329">
        <f t="shared" si="43"/>
        <v>0</v>
      </c>
      <c r="AA129" s="292"/>
      <c r="AB129" s="290"/>
    </row>
    <row r="130" spans="1:28" ht="15.6" x14ac:dyDescent="0.3">
      <c r="A130" s="108">
        <v>103</v>
      </c>
      <c r="B130" s="109">
        <f t="shared" si="32"/>
        <v>0</v>
      </c>
      <c r="C130" s="109">
        <f t="shared" si="33"/>
        <v>0</v>
      </c>
      <c r="D130" s="109">
        <f t="shared" si="29"/>
        <v>0</v>
      </c>
      <c r="E130" s="109">
        <f t="shared" si="41"/>
        <v>0</v>
      </c>
      <c r="L130" s="155" t="s">
        <v>383</v>
      </c>
      <c r="M130" t="str">
        <f>N115</f>
        <v>АУСН (8% с дохода)</v>
      </c>
      <c r="N130" t="str">
        <f>G13</f>
        <v>АУСН (8% с дохода)</v>
      </c>
      <c r="O130" s="171">
        <f>O115*$N$12/$Q$12</f>
        <v>0</v>
      </c>
      <c r="P130" s="171">
        <f t="shared" ref="P130:Z130" si="44">P115*$N$12/$Q$12</f>
        <v>0</v>
      </c>
      <c r="Q130" s="171">
        <f t="shared" si="44"/>
        <v>0</v>
      </c>
      <c r="R130" s="171">
        <f t="shared" si="44"/>
        <v>0</v>
      </c>
      <c r="S130" s="171">
        <f t="shared" si="44"/>
        <v>0</v>
      </c>
      <c r="T130" s="171">
        <f t="shared" si="44"/>
        <v>0</v>
      </c>
      <c r="U130" s="171">
        <f t="shared" si="44"/>
        <v>0</v>
      </c>
      <c r="V130" s="171">
        <f t="shared" si="44"/>
        <v>0</v>
      </c>
      <c r="W130" s="171">
        <f t="shared" si="44"/>
        <v>0</v>
      </c>
      <c r="X130" s="171">
        <f t="shared" si="44"/>
        <v>0</v>
      </c>
      <c r="Y130" s="171">
        <f t="shared" si="44"/>
        <v>0</v>
      </c>
      <c r="Z130" s="171">
        <f t="shared" si="44"/>
        <v>0</v>
      </c>
      <c r="AA130" s="292"/>
      <c r="AB130" s="290"/>
    </row>
    <row r="131" spans="1:28" ht="15.6" x14ac:dyDescent="0.3">
      <c r="A131" s="108">
        <v>104</v>
      </c>
      <c r="B131" s="109">
        <f t="shared" si="32"/>
        <v>0</v>
      </c>
      <c r="C131" s="109">
        <f t="shared" si="33"/>
        <v>0</v>
      </c>
      <c r="D131" s="109">
        <f t="shared" si="29"/>
        <v>0</v>
      </c>
      <c r="E131" s="109">
        <f t="shared" si="41"/>
        <v>0</v>
      </c>
      <c r="M131" t="str">
        <f>N116</f>
        <v>АУСН (20% от прибыли)</v>
      </c>
      <c r="N131" t="str">
        <f>G14</f>
        <v>АУСН (20% от прибыли)</v>
      </c>
      <c r="O131" s="171">
        <f>O116*$N$13/$Q$13</f>
        <v>0</v>
      </c>
      <c r="P131" s="171">
        <f t="shared" ref="P131:Z131" si="45">P116*$N$13/$Q$13</f>
        <v>0</v>
      </c>
      <c r="Q131" s="171">
        <f t="shared" si="45"/>
        <v>0</v>
      </c>
      <c r="R131" s="171">
        <f t="shared" si="45"/>
        <v>0</v>
      </c>
      <c r="S131" s="171">
        <f t="shared" si="45"/>
        <v>0</v>
      </c>
      <c r="T131" s="171">
        <f t="shared" si="45"/>
        <v>0</v>
      </c>
      <c r="U131" s="171">
        <f t="shared" si="45"/>
        <v>0</v>
      </c>
      <c r="V131" s="171">
        <f t="shared" si="45"/>
        <v>0</v>
      </c>
      <c r="W131" s="171">
        <f t="shared" si="45"/>
        <v>0</v>
      </c>
      <c r="X131" s="171">
        <f t="shared" si="45"/>
        <v>0</v>
      </c>
      <c r="Y131" s="171">
        <f t="shared" si="45"/>
        <v>0</v>
      </c>
      <c r="Z131" s="171">
        <f t="shared" si="45"/>
        <v>0</v>
      </c>
      <c r="AA131" s="290"/>
      <c r="AB131" s="290"/>
    </row>
    <row r="132" spans="1:28" ht="15.6" x14ac:dyDescent="0.3">
      <c r="A132" s="108">
        <v>105</v>
      </c>
      <c r="B132" s="109">
        <f t="shared" si="32"/>
        <v>0</v>
      </c>
      <c r="C132" s="109">
        <f t="shared" si="33"/>
        <v>0</v>
      </c>
      <c r="D132" s="109">
        <f t="shared" si="29"/>
        <v>0</v>
      </c>
      <c r="E132" s="109">
        <f t="shared" si="41"/>
        <v>0</v>
      </c>
      <c r="L132" s="155" t="s">
        <v>388</v>
      </c>
      <c r="M132" t="str">
        <f>N113</f>
        <v>НПД (6%)</v>
      </c>
      <c r="N132" t="str">
        <f>G11</f>
        <v>НПД (6%)</v>
      </c>
      <c r="O132" s="327">
        <f>O113*$N$14</f>
        <v>0</v>
      </c>
      <c r="P132" s="327">
        <f t="shared" ref="P132:Z132" si="46">P113*$N$14</f>
        <v>0</v>
      </c>
      <c r="Q132" s="327">
        <f t="shared" si="46"/>
        <v>0</v>
      </c>
      <c r="R132" s="327">
        <f t="shared" si="46"/>
        <v>0</v>
      </c>
      <c r="S132" s="327">
        <f t="shared" si="46"/>
        <v>0</v>
      </c>
      <c r="T132" s="327">
        <f t="shared" si="46"/>
        <v>0</v>
      </c>
      <c r="U132" s="327">
        <f t="shared" si="46"/>
        <v>0</v>
      </c>
      <c r="V132" s="327">
        <f t="shared" si="46"/>
        <v>0</v>
      </c>
      <c r="W132" s="327">
        <f t="shared" si="46"/>
        <v>0</v>
      </c>
      <c r="X132" s="327">
        <f t="shared" si="46"/>
        <v>0</v>
      </c>
      <c r="Y132" s="327">
        <f t="shared" si="46"/>
        <v>0</v>
      </c>
      <c r="Z132" s="327">
        <f t="shared" si="46"/>
        <v>0</v>
      </c>
      <c r="AA132" s="290"/>
      <c r="AB132" s="290"/>
    </row>
    <row r="133" spans="1:28" ht="15.6" x14ac:dyDescent="0.3">
      <c r="A133" s="108">
        <v>106</v>
      </c>
      <c r="B133" s="109">
        <f t="shared" si="32"/>
        <v>0</v>
      </c>
      <c r="C133" s="109">
        <f t="shared" si="33"/>
        <v>0</v>
      </c>
      <c r="D133" s="109">
        <f t="shared" si="29"/>
        <v>0</v>
      </c>
      <c r="E133" s="109">
        <f t="shared" si="41"/>
        <v>0</v>
      </c>
      <c r="M133" t="str">
        <f>N114</f>
        <v>НПД (4%)</v>
      </c>
      <c r="N133" t="str">
        <f>G12</f>
        <v>НПД (4%)</v>
      </c>
      <c r="O133" s="327">
        <f>O114*$N$14</f>
        <v>0</v>
      </c>
      <c r="P133" s="327">
        <f t="shared" ref="P133:Z133" si="47">P114*$N$14</f>
        <v>0</v>
      </c>
      <c r="Q133" s="327">
        <f t="shared" si="47"/>
        <v>0</v>
      </c>
      <c r="R133" s="327">
        <f t="shared" si="47"/>
        <v>0</v>
      </c>
      <c r="S133" s="327">
        <f t="shared" si="47"/>
        <v>0</v>
      </c>
      <c r="T133" s="327">
        <f t="shared" si="47"/>
        <v>0</v>
      </c>
      <c r="U133" s="327">
        <f t="shared" si="47"/>
        <v>0</v>
      </c>
      <c r="V133" s="327">
        <f t="shared" si="47"/>
        <v>0</v>
      </c>
      <c r="W133" s="327">
        <f t="shared" si="47"/>
        <v>0</v>
      </c>
      <c r="X133" s="327">
        <f t="shared" si="47"/>
        <v>0</v>
      </c>
      <c r="Y133" s="327">
        <f t="shared" si="47"/>
        <v>0</v>
      </c>
      <c r="Z133" s="327">
        <f t="shared" si="47"/>
        <v>0</v>
      </c>
    </row>
    <row r="134" spans="1:28" ht="15.6" x14ac:dyDescent="0.3">
      <c r="A134" s="108">
        <v>107</v>
      </c>
      <c r="B134" s="109">
        <f t="shared" si="32"/>
        <v>0</v>
      </c>
      <c r="C134" s="109">
        <f t="shared" si="33"/>
        <v>0</v>
      </c>
      <c r="D134" s="109">
        <f t="shared" si="29"/>
        <v>0</v>
      </c>
      <c r="E134" s="109">
        <f t="shared" si="41"/>
        <v>0</v>
      </c>
      <c r="L134" s="155" t="s">
        <v>384</v>
      </c>
      <c r="M134" s="322" t="s">
        <v>199</v>
      </c>
      <c r="O134" s="323"/>
      <c r="P134" s="323"/>
      <c r="Q134" s="324"/>
      <c r="R134" s="325"/>
      <c r="S134" s="325"/>
      <c r="T134" s="325"/>
      <c r="U134" s="325"/>
      <c r="V134" s="325"/>
      <c r="W134" s="325"/>
      <c r="X134" s="325"/>
      <c r="Y134" s="325"/>
      <c r="Z134" s="325"/>
      <c r="AA134" s="290"/>
      <c r="AB134" s="290"/>
    </row>
    <row r="135" spans="1:28" ht="15.6" x14ac:dyDescent="0.3">
      <c r="A135" s="108">
        <v>108</v>
      </c>
      <c r="B135" s="109">
        <f t="shared" si="32"/>
        <v>0</v>
      </c>
      <c r="C135" s="109">
        <f t="shared" si="33"/>
        <v>0</v>
      </c>
      <c r="D135" s="109">
        <f t="shared" si="29"/>
        <v>0</v>
      </c>
      <c r="E135" s="109">
        <f t="shared" si="41"/>
        <v>0</v>
      </c>
      <c r="M135" s="155" t="s">
        <v>385</v>
      </c>
      <c r="N135" t="str">
        <f>N127</f>
        <v>ОСНО (25% от прибыли)</v>
      </c>
      <c r="O135" s="327">
        <f t="shared" ref="O135:Z135" si="48">O108*$O$7/$Q$7</f>
        <v>0</v>
      </c>
      <c r="P135" s="327">
        <f t="shared" si="48"/>
        <v>0</v>
      </c>
      <c r="Q135" s="327">
        <f t="shared" si="48"/>
        <v>0</v>
      </c>
      <c r="R135" s="327">
        <f t="shared" si="48"/>
        <v>0</v>
      </c>
      <c r="S135" s="327">
        <f t="shared" si="48"/>
        <v>0</v>
      </c>
      <c r="T135" s="327">
        <f t="shared" si="48"/>
        <v>0</v>
      </c>
      <c r="U135" s="327">
        <f t="shared" si="48"/>
        <v>0</v>
      </c>
      <c r="V135" s="327">
        <f t="shared" si="48"/>
        <v>0</v>
      </c>
      <c r="W135" s="327">
        <f t="shared" si="48"/>
        <v>0</v>
      </c>
      <c r="X135" s="327">
        <f t="shared" si="48"/>
        <v>0</v>
      </c>
      <c r="Y135" s="327">
        <f t="shared" si="48"/>
        <v>0</v>
      </c>
      <c r="Z135" s="327">
        <f t="shared" si="48"/>
        <v>0</v>
      </c>
      <c r="AA135" s="290"/>
      <c r="AB135" s="290"/>
    </row>
    <row r="136" spans="1:28" ht="15.6" x14ac:dyDescent="0.3">
      <c r="A136" s="108">
        <v>109</v>
      </c>
      <c r="B136" s="109">
        <f t="shared" si="32"/>
        <v>0</v>
      </c>
      <c r="C136" s="109">
        <f t="shared" si="33"/>
        <v>0</v>
      </c>
      <c r="D136" s="109">
        <f t="shared" si="29"/>
        <v>0</v>
      </c>
      <c r="E136" s="109">
        <f t="shared" si="41"/>
        <v>0</v>
      </c>
      <c r="M136" t="str">
        <f>N115</f>
        <v>АУСН (8% с дохода)</v>
      </c>
      <c r="N136" t="str">
        <f>N130</f>
        <v>АУСН (8% с дохода)</v>
      </c>
      <c r="O136" s="171">
        <f t="shared" ref="O136:Z136" si="49">O115*$O$12/$Q$12</f>
        <v>0</v>
      </c>
      <c r="P136" s="171">
        <f t="shared" si="49"/>
        <v>0</v>
      </c>
      <c r="Q136" s="171">
        <f t="shared" si="49"/>
        <v>0</v>
      </c>
      <c r="R136" s="171">
        <f t="shared" si="49"/>
        <v>0</v>
      </c>
      <c r="S136" s="171">
        <f t="shared" si="49"/>
        <v>0</v>
      </c>
      <c r="T136" s="171">
        <f t="shared" si="49"/>
        <v>0</v>
      </c>
      <c r="U136" s="171">
        <f t="shared" si="49"/>
        <v>0</v>
      </c>
      <c r="V136" s="171">
        <f t="shared" si="49"/>
        <v>0</v>
      </c>
      <c r="W136" s="171">
        <f t="shared" si="49"/>
        <v>0</v>
      </c>
      <c r="X136" s="171">
        <f t="shared" si="49"/>
        <v>0</v>
      </c>
      <c r="Y136" s="171">
        <f t="shared" si="49"/>
        <v>0</v>
      </c>
      <c r="Z136" s="171">
        <f t="shared" si="49"/>
        <v>0</v>
      </c>
      <c r="AA136" s="290"/>
      <c r="AB136" s="290"/>
    </row>
    <row r="137" spans="1:28" ht="15.6" x14ac:dyDescent="0.3">
      <c r="A137" s="108">
        <v>110</v>
      </c>
      <c r="B137" s="109">
        <f t="shared" si="32"/>
        <v>0</v>
      </c>
      <c r="C137" s="109">
        <f t="shared" si="33"/>
        <v>0</v>
      </c>
      <c r="D137" s="109">
        <f t="shared" si="29"/>
        <v>0</v>
      </c>
      <c r="E137" s="109">
        <f t="shared" si="41"/>
        <v>0</v>
      </c>
      <c r="M137" t="str">
        <f>N116</f>
        <v>АУСН (20% от прибыли)</v>
      </c>
      <c r="N137" t="str">
        <f>N131</f>
        <v>АУСН (20% от прибыли)</v>
      </c>
      <c r="O137" s="171">
        <f t="shared" ref="O137:Z137" si="50">O116*$N$13/$Q$13</f>
        <v>0</v>
      </c>
      <c r="P137" s="171">
        <f t="shared" si="50"/>
        <v>0</v>
      </c>
      <c r="Q137" s="171">
        <f t="shared" si="50"/>
        <v>0</v>
      </c>
      <c r="R137" s="171">
        <f t="shared" si="50"/>
        <v>0</v>
      </c>
      <c r="S137" s="171">
        <f t="shared" si="50"/>
        <v>0</v>
      </c>
      <c r="T137" s="171">
        <f t="shared" si="50"/>
        <v>0</v>
      </c>
      <c r="U137" s="171">
        <f t="shared" si="50"/>
        <v>0</v>
      </c>
      <c r="V137" s="171">
        <f t="shared" si="50"/>
        <v>0</v>
      </c>
      <c r="W137" s="171">
        <f t="shared" si="50"/>
        <v>0</v>
      </c>
      <c r="X137" s="171">
        <f t="shared" si="50"/>
        <v>0</v>
      </c>
      <c r="Y137" s="171">
        <f t="shared" si="50"/>
        <v>0</v>
      </c>
      <c r="Z137" s="171">
        <f t="shared" si="50"/>
        <v>0</v>
      </c>
    </row>
    <row r="138" spans="1:28" ht="15.6" x14ac:dyDescent="0.3">
      <c r="A138" s="108">
        <v>111</v>
      </c>
      <c r="B138" s="109">
        <f t="shared" si="32"/>
        <v>0</v>
      </c>
      <c r="C138" s="109">
        <f t="shared" si="33"/>
        <v>0</v>
      </c>
      <c r="D138" s="109">
        <f t="shared" si="29"/>
        <v>0</v>
      </c>
      <c r="E138" s="109">
        <f t="shared" si="41"/>
        <v>0</v>
      </c>
      <c r="L138" s="155" t="s">
        <v>389</v>
      </c>
      <c r="M138" t="str">
        <f>N113</f>
        <v>НПД (6%)</v>
      </c>
      <c r="N138" t="str">
        <f>N132</f>
        <v>НПД (6%)</v>
      </c>
      <c r="O138" s="327">
        <f>O113*$O$14</f>
        <v>0</v>
      </c>
      <c r="P138" s="327">
        <f t="shared" ref="P138:Z138" si="51">P113*$O$14</f>
        <v>0</v>
      </c>
      <c r="Q138" s="327">
        <f t="shared" si="51"/>
        <v>0</v>
      </c>
      <c r="R138" s="327">
        <f t="shared" si="51"/>
        <v>0</v>
      </c>
      <c r="S138" s="327">
        <f t="shared" si="51"/>
        <v>0</v>
      </c>
      <c r="T138" s="327">
        <f t="shared" si="51"/>
        <v>0</v>
      </c>
      <c r="U138" s="327">
        <f t="shared" si="51"/>
        <v>0</v>
      </c>
      <c r="V138" s="327">
        <f t="shared" si="51"/>
        <v>0</v>
      </c>
      <c r="W138" s="327">
        <f t="shared" si="51"/>
        <v>0</v>
      </c>
      <c r="X138" s="327">
        <f t="shared" si="51"/>
        <v>0</v>
      </c>
      <c r="Y138" s="327">
        <f t="shared" si="51"/>
        <v>0</v>
      </c>
      <c r="Z138" s="327">
        <f t="shared" si="51"/>
        <v>0</v>
      </c>
    </row>
    <row r="139" spans="1:28" ht="15.6" x14ac:dyDescent="0.3">
      <c r="A139" s="108">
        <v>112</v>
      </c>
      <c r="B139" s="109">
        <f t="shared" si="32"/>
        <v>0</v>
      </c>
      <c r="C139" s="109">
        <f t="shared" si="33"/>
        <v>0</v>
      </c>
      <c r="D139" s="109">
        <f t="shared" si="29"/>
        <v>0</v>
      </c>
      <c r="E139" s="109">
        <f t="shared" si="41"/>
        <v>0</v>
      </c>
      <c r="M139" t="str">
        <f>N114</f>
        <v>НПД (4%)</v>
      </c>
      <c r="N139" t="str">
        <f>N133</f>
        <v>НПД (4%)</v>
      </c>
      <c r="O139" s="327">
        <f>O114*$O$14</f>
        <v>0</v>
      </c>
      <c r="P139" s="327">
        <f t="shared" ref="P139:Z139" si="52">P114*$O$14</f>
        <v>0</v>
      </c>
      <c r="Q139" s="327">
        <f t="shared" si="52"/>
        <v>0</v>
      </c>
      <c r="R139" s="327">
        <f t="shared" si="52"/>
        <v>0</v>
      </c>
      <c r="S139" s="327">
        <f t="shared" si="52"/>
        <v>0</v>
      </c>
      <c r="T139" s="327">
        <f t="shared" si="52"/>
        <v>0</v>
      </c>
      <c r="U139" s="327">
        <f t="shared" si="52"/>
        <v>0</v>
      </c>
      <c r="V139" s="327">
        <f t="shared" si="52"/>
        <v>0</v>
      </c>
      <c r="W139" s="327">
        <f t="shared" si="52"/>
        <v>0</v>
      </c>
      <c r="X139" s="327">
        <f t="shared" si="52"/>
        <v>0</v>
      </c>
      <c r="Y139" s="327">
        <f t="shared" si="52"/>
        <v>0</v>
      </c>
      <c r="Z139" s="327">
        <f t="shared" si="52"/>
        <v>0</v>
      </c>
    </row>
    <row r="140" spans="1:28" ht="15.6" x14ac:dyDescent="0.3">
      <c r="A140" s="108">
        <v>113</v>
      </c>
      <c r="B140" s="109">
        <f t="shared" si="32"/>
        <v>0</v>
      </c>
      <c r="C140" s="109">
        <f t="shared" si="33"/>
        <v>0</v>
      </c>
      <c r="D140" s="109">
        <f t="shared" si="29"/>
        <v>0</v>
      </c>
      <c r="E140" s="109">
        <f t="shared" si="41"/>
        <v>0</v>
      </c>
      <c r="M140" s="155" t="s">
        <v>201</v>
      </c>
      <c r="O140" s="326">
        <f>'Итоговые расчеты модели'!B137*$O$11/$Q$11</f>
        <v>0</v>
      </c>
      <c r="P140" s="326">
        <f>'Итоговые расчеты модели'!C137*$O$11/$Q$11</f>
        <v>0</v>
      </c>
      <c r="Q140" s="326">
        <f>'Итоговые расчеты модели'!D137*$O$11/$Q$11</f>
        <v>0</v>
      </c>
      <c r="R140" s="326">
        <f>'Итоговые расчеты модели'!E137*$O$11/$Q$11</f>
        <v>0</v>
      </c>
      <c r="S140" s="326">
        <f>'Итоговые расчеты модели'!F137*$O$11/$Q$11</f>
        <v>0</v>
      </c>
      <c r="T140" s="326">
        <f>'Итоговые расчеты модели'!G137*$O$11/$Q$11</f>
        <v>0</v>
      </c>
      <c r="U140" s="326">
        <f>'Итоговые расчеты модели'!H137*$O$11/$Q$11</f>
        <v>0</v>
      </c>
      <c r="V140" s="326">
        <f>'Итоговые расчеты модели'!I137*$O$11/$Q$11</f>
        <v>0</v>
      </c>
      <c r="W140" s="326">
        <f>'Итоговые расчеты модели'!J137*$O$11/$Q$11</f>
        <v>0</v>
      </c>
      <c r="X140" s="326">
        <f>'Итоговые расчеты модели'!K137*$O$11/$Q$11</f>
        <v>0</v>
      </c>
      <c r="Y140" s="326">
        <f>'Итоговые расчеты модели'!L137*$O$11/$Q$11</f>
        <v>0</v>
      </c>
      <c r="Z140" s="326">
        <f>'Итоговые расчеты модели'!M137*$O$11/$Q$11</f>
        <v>0</v>
      </c>
    </row>
    <row r="141" spans="1:28" ht="15.6" x14ac:dyDescent="0.3">
      <c r="A141" s="108">
        <v>114</v>
      </c>
      <c r="B141" s="109">
        <f t="shared" si="32"/>
        <v>0</v>
      </c>
      <c r="C141" s="109">
        <f t="shared" si="33"/>
        <v>0</v>
      </c>
      <c r="D141" s="109">
        <f t="shared" si="29"/>
        <v>0</v>
      </c>
      <c r="E141" s="109">
        <f t="shared" si="41"/>
        <v>0</v>
      </c>
      <c r="M141" s="322" t="s">
        <v>200</v>
      </c>
      <c r="O141" s="323"/>
      <c r="P141" s="323"/>
      <c r="Q141" s="323"/>
      <c r="R141" s="323"/>
      <c r="S141" s="323"/>
      <c r="T141" s="323"/>
      <c r="U141" s="323"/>
      <c r="V141" s="323"/>
      <c r="W141" s="323"/>
      <c r="X141" s="323"/>
      <c r="Y141" s="323"/>
      <c r="Z141" s="323"/>
    </row>
    <row r="142" spans="1:28" ht="20.399999999999999" customHeight="1" x14ac:dyDescent="0.3">
      <c r="A142" s="108">
        <v>115</v>
      </c>
      <c r="B142" s="109">
        <f t="shared" si="32"/>
        <v>0</v>
      </c>
      <c r="C142" s="109">
        <f t="shared" si="33"/>
        <v>0</v>
      </c>
      <c r="D142" s="109">
        <f t="shared" si="29"/>
        <v>0</v>
      </c>
      <c r="E142" s="109">
        <f t="shared" si="41"/>
        <v>0</v>
      </c>
      <c r="M142" s="155" t="s">
        <v>202</v>
      </c>
      <c r="O142" s="326">
        <f>'Итоговые расчеты модели'!B137*$P$11/$Q$11</f>
        <v>0</v>
      </c>
      <c r="P142" s="326">
        <f>'Итоговые расчеты модели'!C137*$P$11/$Q$11</f>
        <v>0</v>
      </c>
      <c r="Q142" s="326">
        <f>'Итоговые расчеты модели'!D137*$P$11/$Q$11</f>
        <v>0</v>
      </c>
      <c r="R142" s="326">
        <f>'Итоговые расчеты модели'!E137*$P$11/$Q$11</f>
        <v>0</v>
      </c>
      <c r="S142" s="326">
        <f>'Итоговые расчеты модели'!F137*$P$11/$Q$11</f>
        <v>0</v>
      </c>
      <c r="T142" s="326">
        <f>'Итоговые расчеты модели'!G137*$P$11/$Q$11</f>
        <v>0</v>
      </c>
      <c r="U142" s="326">
        <f>'Итоговые расчеты модели'!H137*$P$11/$Q$11</f>
        <v>0</v>
      </c>
      <c r="V142" s="326">
        <f>'Итоговые расчеты модели'!I137*$P$11/$Q$11</f>
        <v>0</v>
      </c>
      <c r="W142" s="326">
        <f>'Итоговые расчеты модели'!J137*$P$11/$Q$11</f>
        <v>0</v>
      </c>
      <c r="X142" s="326">
        <f>'Итоговые расчеты модели'!K137*$P$11/$Q$11</f>
        <v>0</v>
      </c>
      <c r="Y142" s="326">
        <f>'Итоговые расчеты модели'!L137*$P$11/$Q$11</f>
        <v>0</v>
      </c>
      <c r="Z142" s="326">
        <f>'Итоговые расчеты модели'!M137*$P$11/$Q$11</f>
        <v>0</v>
      </c>
    </row>
    <row r="143" spans="1:28" ht="15.6" x14ac:dyDescent="0.3">
      <c r="A143" s="108">
        <v>116</v>
      </c>
      <c r="B143" s="109">
        <f t="shared" si="32"/>
        <v>0</v>
      </c>
      <c r="C143" s="109">
        <f t="shared" si="33"/>
        <v>0</v>
      </c>
      <c r="D143" s="109">
        <f t="shared" si="29"/>
        <v>0</v>
      </c>
      <c r="E143" s="109">
        <f t="shared" si="41"/>
        <v>0</v>
      </c>
      <c r="M143" s="155" t="s">
        <v>228</v>
      </c>
      <c r="O143" s="329">
        <f t="shared" ref="O143:Z143" si="53">O112</f>
        <v>0</v>
      </c>
      <c r="P143" s="329">
        <f t="shared" si="53"/>
        <v>0</v>
      </c>
      <c r="Q143" s="329">
        <f t="shared" si="53"/>
        <v>0</v>
      </c>
      <c r="R143" s="329">
        <f t="shared" si="53"/>
        <v>0</v>
      </c>
      <c r="S143" s="329">
        <f t="shared" si="53"/>
        <v>0</v>
      </c>
      <c r="T143" s="329">
        <f t="shared" si="53"/>
        <v>0</v>
      </c>
      <c r="U143" s="329">
        <f t="shared" si="53"/>
        <v>0</v>
      </c>
      <c r="V143" s="329">
        <f t="shared" si="53"/>
        <v>0</v>
      </c>
      <c r="W143" s="329">
        <f t="shared" si="53"/>
        <v>0</v>
      </c>
      <c r="X143" s="329">
        <f t="shared" si="53"/>
        <v>0</v>
      </c>
      <c r="Y143" s="329">
        <f t="shared" si="53"/>
        <v>0</v>
      </c>
      <c r="Z143" s="329">
        <f t="shared" si="53"/>
        <v>0</v>
      </c>
    </row>
    <row r="144" spans="1:28" ht="15.6" x14ac:dyDescent="0.3">
      <c r="A144" s="108">
        <v>117</v>
      </c>
      <c r="B144" s="109">
        <f t="shared" si="32"/>
        <v>0</v>
      </c>
      <c r="C144" s="109">
        <f t="shared" si="33"/>
        <v>0</v>
      </c>
      <c r="D144" s="109">
        <f t="shared" si="29"/>
        <v>0</v>
      </c>
      <c r="E144" s="109">
        <f t="shared" si="41"/>
        <v>0</v>
      </c>
    </row>
    <row r="145" spans="1:27" ht="15.6" x14ac:dyDescent="0.3">
      <c r="A145" s="108">
        <v>118</v>
      </c>
      <c r="B145" s="109">
        <f t="shared" si="32"/>
        <v>0</v>
      </c>
      <c r="C145" s="109">
        <f t="shared" si="33"/>
        <v>0</v>
      </c>
      <c r="D145" s="109">
        <f t="shared" si="29"/>
        <v>0</v>
      </c>
      <c r="E145" s="109">
        <f t="shared" si="41"/>
        <v>0</v>
      </c>
    </row>
    <row r="146" spans="1:27" ht="15.6" x14ac:dyDescent="0.3">
      <c r="A146" s="108">
        <v>119</v>
      </c>
      <c r="B146" s="109">
        <f t="shared" si="32"/>
        <v>0</v>
      </c>
      <c r="C146" s="109">
        <f t="shared" si="33"/>
        <v>0</v>
      </c>
      <c r="D146" s="109">
        <f t="shared" si="29"/>
        <v>0</v>
      </c>
      <c r="E146" s="109">
        <f t="shared" si="41"/>
        <v>0</v>
      </c>
      <c r="X146" s="317"/>
      <c r="Y146" s="317"/>
      <c r="Z146" s="317"/>
      <c r="AA146" s="317"/>
    </row>
    <row r="147" spans="1:27" ht="15.6" x14ac:dyDescent="0.3">
      <c r="A147" s="108">
        <v>120</v>
      </c>
      <c r="B147" s="109">
        <f t="shared" si="32"/>
        <v>0</v>
      </c>
      <c r="C147" s="109">
        <f t="shared" si="33"/>
        <v>0</v>
      </c>
      <c r="D147" s="109">
        <f t="shared" si="29"/>
        <v>0</v>
      </c>
      <c r="E147" s="109">
        <f t="shared" si="41"/>
        <v>0</v>
      </c>
      <c r="X147" s="317"/>
      <c r="Y147" s="317"/>
      <c r="Z147" s="317"/>
      <c r="AA147" s="317"/>
    </row>
    <row r="148" spans="1:27" x14ac:dyDescent="0.3">
      <c r="X148" s="317"/>
      <c r="Y148" s="317"/>
      <c r="Z148" s="317"/>
      <c r="AA148" s="317"/>
    </row>
    <row r="149" spans="1:27" x14ac:dyDescent="0.3">
      <c r="X149" s="317"/>
      <c r="Y149" s="317"/>
      <c r="Z149" s="317"/>
      <c r="AA149" s="317"/>
    </row>
    <row r="150" spans="1:27" x14ac:dyDescent="0.3">
      <c r="B150" s="362" t="s">
        <v>67</v>
      </c>
      <c r="C150" s="362"/>
      <c r="D150" s="362"/>
      <c r="E150" s="362"/>
      <c r="F150" s="362" t="s">
        <v>69</v>
      </c>
      <c r="G150" s="362"/>
      <c r="H150" s="362"/>
      <c r="I150" s="362"/>
      <c r="J150" s="362" t="s">
        <v>70</v>
      </c>
      <c r="K150" s="362"/>
      <c r="L150" s="362"/>
      <c r="M150" s="362"/>
      <c r="X150" s="317"/>
      <c r="Y150" s="317"/>
      <c r="Z150" s="317"/>
      <c r="AA150" s="317"/>
    </row>
    <row r="151" spans="1:27" x14ac:dyDescent="0.3">
      <c r="B151" s="153" t="s">
        <v>63</v>
      </c>
      <c r="C151" s="153" t="s">
        <v>64</v>
      </c>
      <c r="D151" s="153" t="s">
        <v>65</v>
      </c>
      <c r="E151" s="153" t="s">
        <v>66</v>
      </c>
      <c r="F151" s="153" t="s">
        <v>63</v>
      </c>
      <c r="G151" s="153" t="s">
        <v>64</v>
      </c>
      <c r="H151" s="153" t="s">
        <v>65</v>
      </c>
      <c r="I151" s="153" t="s">
        <v>66</v>
      </c>
      <c r="J151" s="153" t="s">
        <v>63</v>
      </c>
      <c r="K151" s="153" t="s">
        <v>64</v>
      </c>
      <c r="L151" s="153" t="s">
        <v>65</v>
      </c>
      <c r="M151" s="153" t="s">
        <v>66</v>
      </c>
      <c r="X151" s="317"/>
      <c r="Y151" s="318"/>
      <c r="Z151" s="318"/>
      <c r="AA151" s="317"/>
    </row>
    <row r="152" spans="1:27" x14ac:dyDescent="0.3">
      <c r="A152" s="155" t="s">
        <v>238</v>
      </c>
      <c r="B152" s="167">
        <f>ROUND(SUMIF($F$28:$F$39,B151,$C$28:$C$39),2)</f>
        <v>0</v>
      </c>
      <c r="C152" s="167">
        <f>ROUND(SUMIF($F$28:$F$39,C151,$C$28:$C$39),2)</f>
        <v>0</v>
      </c>
      <c r="D152" s="167">
        <f>ROUND(SUMIF($F$28:$F$39,D151,$C$28:$C$39),2)</f>
        <v>0</v>
      </c>
      <c r="E152" s="167">
        <f>ROUND(SUMIF($F$28:$F$39,E151,$C$28:$C$39),2)</f>
        <v>0</v>
      </c>
      <c r="F152" s="167">
        <f>ROUND(SUMIF($F$40:$F$51,F151,$C$40:$C$51),2)</f>
        <v>0</v>
      </c>
      <c r="G152" s="167">
        <f>ROUND(SUMIF($F$40:$F$51,G151,$C$40:$C$51),2)</f>
        <v>0</v>
      </c>
      <c r="H152" s="167">
        <f>ROUND(SUMIF($F$40:$F$51,H151,$C$40:$C$51),2)</f>
        <v>0</v>
      </c>
      <c r="I152" s="167">
        <f>ROUND(SUMIF($F$40:$F$51,I151,$C$40:$C$51),2)</f>
        <v>0</v>
      </c>
      <c r="J152" s="167">
        <f>ROUND(SUMIF($F$52:$F$63,J151,$C$52:$C$63),2)</f>
        <v>0</v>
      </c>
      <c r="K152" s="167">
        <f>ROUND(SUMIF($F$52:$F$63,K151,$C$52:$C$63),2)</f>
        <v>0</v>
      </c>
      <c r="L152" s="167">
        <f>ROUND(SUMIF($F$52:$F$63,L151,$C$52:$C$63),2)</f>
        <v>0</v>
      </c>
      <c r="M152" s="167">
        <f>ROUND(SUMIF($F$52:$F$63,M151,$C$52:$C$63),2)</f>
        <v>0</v>
      </c>
      <c r="X152" s="317"/>
      <c r="Y152" s="317"/>
      <c r="Z152" s="317"/>
      <c r="AA152" s="317"/>
    </row>
    <row r="153" spans="1:27" x14ac:dyDescent="0.3">
      <c r="A153" s="155" t="s">
        <v>50</v>
      </c>
      <c r="B153" s="167">
        <f>ROUND(SUMIF($F$28:$F$39,B151,$B$28:$B$39),2)</f>
        <v>0</v>
      </c>
      <c r="C153" s="167">
        <f>ROUND(SUMIF($F$28:$F$39,C151,$B$28:$B$39),2)</f>
        <v>0</v>
      </c>
      <c r="D153" s="167">
        <f>ROUND(SUMIF($F$28:$F$39,D151,$B$28:$B$39),2)</f>
        <v>0</v>
      </c>
      <c r="E153" s="167">
        <f>ROUND(SUMIF($F$28:$F$39,E151,$B$28:$B$39),2)</f>
        <v>0</v>
      </c>
      <c r="F153" s="167">
        <f>ROUND(SUMIF($F$40:$F$51,F151,$B$40:$B$51),2)</f>
        <v>0</v>
      </c>
      <c r="G153" s="167">
        <f>ROUND(SUMIF($F$40:$F$51,G151,$B$40:$B$51),2)</f>
        <v>0</v>
      </c>
      <c r="H153" s="167">
        <f>ROUND(SUMIF($F$40:$F$51,H151,$B$40:$B$51),2)</f>
        <v>0</v>
      </c>
      <c r="I153" s="167">
        <f>ROUND(SUMIF($F$40:$F$51,I151,$B$40:$B$51),2)</f>
        <v>0</v>
      </c>
      <c r="J153" s="167">
        <f>ROUND(SUMIF($F$52:$F$63,J151,$B$52:$B$63),2)</f>
        <v>0</v>
      </c>
      <c r="K153" s="167">
        <f>ROUND(SUMIF($F$52:$F$63,K151,$B$52:$B$63),2)</f>
        <v>0</v>
      </c>
      <c r="L153" s="167">
        <f>ROUND(SUMIF($F$52:$F$63,L151,$B$52:$B$63),2)</f>
        <v>0</v>
      </c>
      <c r="M153" s="167">
        <f>ROUND(SUMIF($F$52:$F$63,M151,$B$52:$B$63),2)</f>
        <v>0</v>
      </c>
      <c r="X153" s="317"/>
      <c r="Y153" s="317"/>
      <c r="Z153" s="317"/>
      <c r="AA153" s="317"/>
    </row>
    <row r="157" spans="1:27" x14ac:dyDescent="0.3">
      <c r="B157" s="170" t="s">
        <v>241</v>
      </c>
      <c r="C157" s="170" t="s">
        <v>242</v>
      </c>
      <c r="D157" s="170" t="s">
        <v>243</v>
      </c>
    </row>
    <row r="158" spans="1:27" x14ac:dyDescent="0.3">
      <c r="A158" s="169" t="s">
        <v>239</v>
      </c>
      <c r="B158" s="172">
        <f>'Данные Заявителя'!B22/1000+SUM('Данные Заявителя'!B84:M84)</f>
        <v>0</v>
      </c>
      <c r="C158" s="171" t="e">
        <f>B158/SUM($B$158:$B$159)</f>
        <v>#DIV/0!</v>
      </c>
      <c r="D158" s="173">
        <f>'Данные Заявителя'!B5+'Данные Заявителя'!B6</f>
        <v>0.23499999999999999</v>
      </c>
    </row>
    <row r="159" spans="1:27" x14ac:dyDescent="0.3">
      <c r="A159" s="169" t="s">
        <v>240</v>
      </c>
      <c r="B159" s="172">
        <f>C20</f>
        <v>0</v>
      </c>
      <c r="C159" s="171" t="e">
        <f>B159/SUM($B$158:$B$159)</f>
        <v>#DIV/0!</v>
      </c>
      <c r="D159" s="174">
        <f>C23</f>
        <v>0</v>
      </c>
    </row>
  </sheetData>
  <mergeCells count="29">
    <mergeCell ref="O63:R63"/>
    <mergeCell ref="S63:V63"/>
    <mergeCell ref="W63:Z63"/>
    <mergeCell ref="J150:M150"/>
    <mergeCell ref="F150:I150"/>
    <mergeCell ref="O106:R106"/>
    <mergeCell ref="S106:V106"/>
    <mergeCell ref="W106:Z106"/>
    <mergeCell ref="B150:E150"/>
    <mergeCell ref="M4:P4"/>
    <mergeCell ref="J5:K5"/>
    <mergeCell ref="A25:F25"/>
    <mergeCell ref="A22:B22"/>
    <mergeCell ref="A21:B21"/>
    <mergeCell ref="A20:B20"/>
    <mergeCell ref="A23:B23"/>
    <mergeCell ref="G5:H5"/>
    <mergeCell ref="N81:N82"/>
    <mergeCell ref="O81:O82"/>
    <mergeCell ref="P81:AA81"/>
    <mergeCell ref="P99:S99"/>
    <mergeCell ref="T99:W99"/>
    <mergeCell ref="X99:AA99"/>
    <mergeCell ref="N93:O93"/>
    <mergeCell ref="AB81:AM81"/>
    <mergeCell ref="AN81:AY81"/>
    <mergeCell ref="P95:AA95"/>
    <mergeCell ref="AB95:AM95"/>
    <mergeCell ref="AN95:AY95"/>
  </mergeCells>
  <phoneticPr fontId="8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U325"/>
  <sheetViews>
    <sheetView showGridLines="0" zoomScale="85" zoomScaleNormal="85" workbookViewId="0">
      <selection activeCell="A94" sqref="A94:C94"/>
    </sheetView>
  </sheetViews>
  <sheetFormatPr defaultColWidth="9.109375" defaultRowHeight="14.4" outlineLevelRow="1" x14ac:dyDescent="0.3"/>
  <cols>
    <col min="1" max="1" width="35.5546875" style="31" customWidth="1"/>
    <col min="2" max="16" width="11.33203125" style="31" customWidth="1"/>
    <col min="17" max="17" width="12.21875" style="31" customWidth="1"/>
    <col min="18" max="16384" width="9.109375" style="31"/>
  </cols>
  <sheetData>
    <row r="1" spans="1:17" s="35" customFormat="1" x14ac:dyDescent="0.3"/>
    <row r="2" spans="1:17" s="35" customFormat="1" x14ac:dyDescent="0.3">
      <c r="A2" s="267" t="s">
        <v>321</v>
      </c>
    </row>
    <row r="3" spans="1:17" s="35" customFormat="1" x14ac:dyDescent="0.3">
      <c r="A3" s="393" t="s">
        <v>93</v>
      </c>
      <c r="B3" s="394" t="s">
        <v>67</v>
      </c>
      <c r="C3" s="394"/>
      <c r="D3" s="394"/>
      <c r="E3" s="394"/>
      <c r="F3" s="393" t="s">
        <v>68</v>
      </c>
      <c r="G3" s="394" t="s">
        <v>69</v>
      </c>
      <c r="H3" s="394"/>
      <c r="I3" s="394"/>
      <c r="J3" s="394"/>
      <c r="K3" s="393" t="s">
        <v>71</v>
      </c>
      <c r="L3" s="394" t="s">
        <v>70</v>
      </c>
      <c r="M3" s="394"/>
      <c r="N3" s="394"/>
      <c r="O3" s="394"/>
      <c r="P3" s="393" t="s">
        <v>72</v>
      </c>
      <c r="Q3" s="393" t="s">
        <v>73</v>
      </c>
    </row>
    <row r="4" spans="1:17" s="35" customFormat="1" x14ac:dyDescent="0.3">
      <c r="A4" s="393"/>
      <c r="B4" s="227" t="s">
        <v>63</v>
      </c>
      <c r="C4" s="227" t="s">
        <v>64</v>
      </c>
      <c r="D4" s="227" t="s">
        <v>65</v>
      </c>
      <c r="E4" s="227" t="s">
        <v>66</v>
      </c>
      <c r="F4" s="393"/>
      <c r="G4" s="227" t="s">
        <v>63</v>
      </c>
      <c r="H4" s="227" t="s">
        <v>64</v>
      </c>
      <c r="I4" s="227" t="s">
        <v>65</v>
      </c>
      <c r="J4" s="227" t="s">
        <v>66</v>
      </c>
      <c r="K4" s="393"/>
      <c r="L4" s="227" t="s">
        <v>63</v>
      </c>
      <c r="M4" s="227" t="s">
        <v>64</v>
      </c>
      <c r="N4" s="227" t="s">
        <v>65</v>
      </c>
      <c r="O4" s="227" t="s">
        <v>66</v>
      </c>
      <c r="P4" s="393"/>
      <c r="Q4" s="393"/>
    </row>
    <row r="5" spans="1:17" s="35" customFormat="1" ht="15.6" x14ac:dyDescent="0.3">
      <c r="A5" s="33" t="s">
        <v>30</v>
      </c>
      <c r="B5" s="228">
        <f>SUMPRODUCT('Данные Заявителя'!$B$27:$B$36,'Служебный лист'!O69:O78)/1000</f>
        <v>0</v>
      </c>
      <c r="C5" s="228">
        <f>SUMPRODUCT('Данные Заявителя'!$B$27:$B$36,'Служебный лист'!P69:P78)/1000</f>
        <v>0</v>
      </c>
      <c r="D5" s="228">
        <f>SUMPRODUCT('Данные Заявителя'!$B$27:$B$36,'Служебный лист'!Q69:Q78)/1000</f>
        <v>0</v>
      </c>
      <c r="E5" s="228">
        <f>SUMPRODUCT('Данные Заявителя'!$B$27:$B$36,'Служебный лист'!R69:R78)/1000</f>
        <v>0</v>
      </c>
      <c r="F5" s="229">
        <f>SUM(B5:E5)</f>
        <v>0</v>
      </c>
      <c r="G5" s="228">
        <f>SUMPRODUCT('Данные Заявителя'!$B$27:$B$36,'Служебный лист'!S69:S78)/1000</f>
        <v>0</v>
      </c>
      <c r="H5" s="228">
        <f>SUMPRODUCT('Данные Заявителя'!$B$27:$B$36,'Служебный лист'!T69:T78)/1000</f>
        <v>0</v>
      </c>
      <c r="I5" s="228">
        <f>SUMPRODUCT('Данные Заявителя'!$B$27:$B$36,'Служебный лист'!U69:U78)/1000</f>
        <v>0</v>
      </c>
      <c r="J5" s="228">
        <f>SUMPRODUCT('Данные Заявителя'!$B$27:$B$36,'Служебный лист'!V69:V78)/1000</f>
        <v>0</v>
      </c>
      <c r="K5" s="229">
        <f>SUM(G5:J5)</f>
        <v>0</v>
      </c>
      <c r="L5" s="228">
        <f>SUMPRODUCT('Данные Заявителя'!$B$27:$B$36,'Служебный лист'!W69:W78)/1000</f>
        <v>0</v>
      </c>
      <c r="M5" s="228">
        <f>SUMPRODUCT('Данные Заявителя'!$B$27:$B$36,'Служебный лист'!X69:X78)/1000</f>
        <v>0</v>
      </c>
      <c r="N5" s="228">
        <f>SUMPRODUCT('Данные Заявителя'!$B$27:$B$36,'Служебный лист'!Y69:Y78)/1000</f>
        <v>0</v>
      </c>
      <c r="O5" s="228">
        <f>SUMPRODUCT('Данные Заявителя'!$B$27:$B$36,'Служебный лист'!Z69:Z78)/1000</f>
        <v>0</v>
      </c>
      <c r="P5" s="229">
        <f>SUM(L5:O5)</f>
        <v>0</v>
      </c>
      <c r="Q5" s="229">
        <f>F5+K5+P5</f>
        <v>0</v>
      </c>
    </row>
    <row r="6" spans="1:17" s="35" customFormat="1" ht="15.6" x14ac:dyDescent="0.3">
      <c r="A6" s="33" t="s">
        <v>95</v>
      </c>
      <c r="B6" s="228">
        <f>'Служебный лист'!P101</f>
        <v>0</v>
      </c>
      <c r="C6" s="228">
        <f>'Служебный лист'!Q101</f>
        <v>0</v>
      </c>
      <c r="D6" s="228">
        <f>'Служебный лист'!R101</f>
        <v>0</v>
      </c>
      <c r="E6" s="228">
        <f>'Служебный лист'!S101</f>
        <v>0</v>
      </c>
      <c r="F6" s="229">
        <f t="shared" ref="F6:F20" si="0">SUM(B6:E6)</f>
        <v>0</v>
      </c>
      <c r="G6" s="228">
        <f>'Служебный лист'!T101</f>
        <v>0</v>
      </c>
      <c r="H6" s="228">
        <f>'Служебный лист'!U101</f>
        <v>0</v>
      </c>
      <c r="I6" s="228">
        <f>'Служебный лист'!V101</f>
        <v>0</v>
      </c>
      <c r="J6" s="228">
        <f>'Служебный лист'!W101</f>
        <v>0</v>
      </c>
      <c r="K6" s="229">
        <f t="shared" ref="K6:K20" si="1">SUM(G6:J6)</f>
        <v>0</v>
      </c>
      <c r="L6" s="228">
        <f>'Служебный лист'!X101</f>
        <v>0</v>
      </c>
      <c r="M6" s="228">
        <f>'Служебный лист'!Y101</f>
        <v>0</v>
      </c>
      <c r="N6" s="228">
        <f>'Служебный лист'!Z101</f>
        <v>0</v>
      </c>
      <c r="O6" s="228">
        <f>'Служебный лист'!AA101</f>
        <v>0</v>
      </c>
      <c r="P6" s="229">
        <f t="shared" ref="P6:P18" si="2">SUM(L6:O6)</f>
        <v>0</v>
      </c>
      <c r="Q6" s="229">
        <f t="shared" ref="Q6:Q19" si="3">F6+K6+P6</f>
        <v>0</v>
      </c>
    </row>
    <row r="7" spans="1:17" s="35" customFormat="1" ht="31.2" x14ac:dyDescent="0.3">
      <c r="A7" s="33" t="s">
        <v>31</v>
      </c>
      <c r="B7" s="228">
        <f>SUM('Служебный лист'!$K$6:$K$9)*B6</f>
        <v>0</v>
      </c>
      <c r="C7" s="228">
        <f>SUM('Служебный лист'!$K$6:$K$9)*C6</f>
        <v>0</v>
      </c>
      <c r="D7" s="228">
        <f>SUM('Служебный лист'!$K$6:$K$9)*D6</f>
        <v>0</v>
      </c>
      <c r="E7" s="228">
        <f>SUM('Служебный лист'!$K$6:$K$9)*E6</f>
        <v>0</v>
      </c>
      <c r="F7" s="229">
        <f t="shared" si="0"/>
        <v>0</v>
      </c>
      <c r="G7" s="228">
        <f>SUM('Служебный лист'!$K$6:$K$9)*G6</f>
        <v>0</v>
      </c>
      <c r="H7" s="228">
        <f>SUM('Служебный лист'!$K$6:$K$9)*H6</f>
        <v>0</v>
      </c>
      <c r="I7" s="228">
        <f>SUM('Служебный лист'!$K$6:$K$9)*I6</f>
        <v>0</v>
      </c>
      <c r="J7" s="228">
        <f>SUM('Служебный лист'!$K$6:$K$9)*J6</f>
        <v>0</v>
      </c>
      <c r="K7" s="229">
        <f t="shared" si="1"/>
        <v>0</v>
      </c>
      <c r="L7" s="228">
        <f>SUM('Служебный лист'!$K$6:$K$9)*L6</f>
        <v>0</v>
      </c>
      <c r="M7" s="228">
        <f>SUM('Служебный лист'!$K$6:$K$9)*M6</f>
        <v>0</v>
      </c>
      <c r="N7" s="228">
        <f>SUM('Служебный лист'!$K$6:$K$9)*N6</f>
        <v>0</v>
      </c>
      <c r="O7" s="228">
        <f>SUM('Служебный лист'!$K$6:$K$9)*O6</f>
        <v>0</v>
      </c>
      <c r="P7" s="229">
        <f t="shared" si="2"/>
        <v>0</v>
      </c>
      <c r="Q7" s="229">
        <f t="shared" si="3"/>
        <v>0</v>
      </c>
    </row>
    <row r="8" spans="1:17" s="35" customFormat="1" ht="15.6" x14ac:dyDescent="0.3">
      <c r="A8" s="33" t="s">
        <v>75</v>
      </c>
      <c r="B8" s="228">
        <f>'Служебный лист'!O66</f>
        <v>0</v>
      </c>
      <c r="C8" s="228">
        <f>'Служебный лист'!P66</f>
        <v>0</v>
      </c>
      <c r="D8" s="228">
        <f>'Служебный лист'!Q66</f>
        <v>0</v>
      </c>
      <c r="E8" s="228">
        <f>'Служебный лист'!R66</f>
        <v>0</v>
      </c>
      <c r="F8" s="229">
        <f t="shared" si="0"/>
        <v>0</v>
      </c>
      <c r="G8" s="228">
        <f>'Служебный лист'!S66</f>
        <v>0</v>
      </c>
      <c r="H8" s="228">
        <f>'Служебный лист'!T66</f>
        <v>0</v>
      </c>
      <c r="I8" s="228">
        <f>'Служебный лист'!U66</f>
        <v>0</v>
      </c>
      <c r="J8" s="228">
        <f>'Служебный лист'!V66</f>
        <v>0</v>
      </c>
      <c r="K8" s="229">
        <f>SUM(G8:J8)</f>
        <v>0</v>
      </c>
      <c r="L8" s="228">
        <f>'Служебный лист'!W66</f>
        <v>0</v>
      </c>
      <c r="M8" s="228">
        <f>'Служебный лист'!X66</f>
        <v>0</v>
      </c>
      <c r="N8" s="228">
        <f>'Служебный лист'!Y66</f>
        <v>0</v>
      </c>
      <c r="O8" s="228">
        <f>'Служебный лист'!Z66</f>
        <v>0</v>
      </c>
      <c r="P8" s="229">
        <f>SUM(L8:O8)</f>
        <v>0</v>
      </c>
      <c r="Q8" s="229">
        <f t="shared" si="3"/>
        <v>0</v>
      </c>
    </row>
    <row r="9" spans="1:17" s="35" customFormat="1" ht="15.6" x14ac:dyDescent="0.3">
      <c r="A9" s="33" t="s">
        <v>96</v>
      </c>
      <c r="B9" s="228">
        <f>B10+B11</f>
        <v>0</v>
      </c>
      <c r="C9" s="228">
        <f>C10+C11</f>
        <v>0</v>
      </c>
      <c r="D9" s="228">
        <f>D10+D11</f>
        <v>0</v>
      </c>
      <c r="E9" s="228">
        <f>E10+E11</f>
        <v>0</v>
      </c>
      <c r="F9" s="229">
        <f t="shared" si="0"/>
        <v>0</v>
      </c>
      <c r="G9" s="228">
        <f>G10+G11</f>
        <v>0</v>
      </c>
      <c r="H9" s="228">
        <f>H10+H11</f>
        <v>0</v>
      </c>
      <c r="I9" s="228">
        <f>I10+I11</f>
        <v>0</v>
      </c>
      <c r="J9" s="228">
        <f>J10+J11</f>
        <v>0</v>
      </c>
      <c r="K9" s="229">
        <f t="shared" si="1"/>
        <v>0</v>
      </c>
      <c r="L9" s="228">
        <f>L10+L11</f>
        <v>0</v>
      </c>
      <c r="M9" s="228">
        <f>M10+M11</f>
        <v>0</v>
      </c>
      <c r="N9" s="228">
        <f>N10+N11</f>
        <v>0</v>
      </c>
      <c r="O9" s="228">
        <f>O10+O11</f>
        <v>0</v>
      </c>
      <c r="P9" s="229">
        <f t="shared" si="2"/>
        <v>0</v>
      </c>
      <c r="Q9" s="229">
        <f t="shared" si="3"/>
        <v>0</v>
      </c>
    </row>
    <row r="10" spans="1:17" s="233" customFormat="1" ht="13.8" x14ac:dyDescent="0.3">
      <c r="A10" s="36" t="s">
        <v>32</v>
      </c>
      <c r="B10" s="230">
        <f>'Данные Заявителя'!B13*3/1000</f>
        <v>0</v>
      </c>
      <c r="C10" s="231">
        <f>B10</f>
        <v>0</v>
      </c>
      <c r="D10" s="231">
        <f>C10</f>
        <v>0</v>
      </c>
      <c r="E10" s="231">
        <f>D10</f>
        <v>0</v>
      </c>
      <c r="F10" s="232">
        <f t="shared" si="0"/>
        <v>0</v>
      </c>
      <c r="G10" s="231">
        <f>'Данные Заявителя'!B13*(60%/40%)*3/1000</f>
        <v>0</v>
      </c>
      <c r="H10" s="231">
        <f>G10</f>
        <v>0</v>
      </c>
      <c r="I10" s="231">
        <f>H10</f>
        <v>0</v>
      </c>
      <c r="J10" s="231">
        <f>I10</f>
        <v>0</v>
      </c>
      <c r="K10" s="232">
        <f t="shared" si="1"/>
        <v>0</v>
      </c>
      <c r="L10" s="231">
        <f>'Данные Заявителя'!B13*(80%/40%)*3/1000</f>
        <v>0</v>
      </c>
      <c r="M10" s="231">
        <f>L10</f>
        <v>0</v>
      </c>
      <c r="N10" s="231">
        <f>M10</f>
        <v>0</v>
      </c>
      <c r="O10" s="231">
        <f>N10</f>
        <v>0</v>
      </c>
      <c r="P10" s="232">
        <f t="shared" si="2"/>
        <v>0</v>
      </c>
      <c r="Q10" s="232">
        <f t="shared" si="3"/>
        <v>0</v>
      </c>
    </row>
    <row r="11" spans="1:17" s="233" customFormat="1" ht="13.8" x14ac:dyDescent="0.3">
      <c r="A11" s="36" t="s">
        <v>33</v>
      </c>
      <c r="B11" s="230">
        <f>SUM('Данные Заявителя'!C56:E56)/1000</f>
        <v>0</v>
      </c>
      <c r="C11" s="231">
        <f>SUM('Данные Заявителя'!F56:H56)/1000</f>
        <v>0</v>
      </c>
      <c r="D11" s="231">
        <f>SUM('Данные Заявителя'!I56:K56)/1000</f>
        <v>0</v>
      </c>
      <c r="E11" s="231">
        <f>SUM('Данные Заявителя'!L56:N56)/1000</f>
        <v>0</v>
      </c>
      <c r="F11" s="232">
        <f t="shared" si="0"/>
        <v>0</v>
      </c>
      <c r="G11" s="231">
        <f>SUM('Данные Заявителя'!O56:Q56)/1000</f>
        <v>0</v>
      </c>
      <c r="H11" s="231">
        <f>SUM('Данные Заявителя'!R56:T56)/1000</f>
        <v>0</v>
      </c>
      <c r="I11" s="231">
        <f>SUM('Данные Заявителя'!U56:W56)/1000</f>
        <v>0</v>
      </c>
      <c r="J11" s="231">
        <f>SUM('Данные Заявителя'!X56:Z56)/1000</f>
        <v>0</v>
      </c>
      <c r="K11" s="232">
        <f t="shared" si="1"/>
        <v>0</v>
      </c>
      <c r="L11" s="231">
        <f>SUM('Данные Заявителя'!AA56:AC56)/1000</f>
        <v>0</v>
      </c>
      <c r="M11" s="231">
        <f>SUM('Данные Заявителя'!AD56:AF56)/1000</f>
        <v>0</v>
      </c>
      <c r="N11" s="231">
        <f>SUM('Данные Заявителя'!AG56:AI56)/1000</f>
        <v>0</v>
      </c>
      <c r="O11" s="231">
        <f>SUM('Данные Заявителя'!AJ56:AL56)/1000</f>
        <v>0</v>
      </c>
      <c r="P11" s="232">
        <f t="shared" si="2"/>
        <v>0</v>
      </c>
      <c r="Q11" s="232">
        <f t="shared" si="3"/>
        <v>0</v>
      </c>
    </row>
    <row r="12" spans="1:17" s="35" customFormat="1" ht="15.75" customHeight="1" x14ac:dyDescent="0.3">
      <c r="A12" s="33" t="s">
        <v>25</v>
      </c>
      <c r="B12" s="208">
        <f>SUM('Данные Заявителя'!C57:E57)/1000</f>
        <v>0</v>
      </c>
      <c r="C12" s="234">
        <f>SUM('Данные Заявителя'!F57:H57)/1000</f>
        <v>0</v>
      </c>
      <c r="D12" s="234">
        <f>SUM('Данные Заявителя'!I57:K57)/1000</f>
        <v>0</v>
      </c>
      <c r="E12" s="234">
        <f>SUM('Данные Заявителя'!L57:N57)/1000</f>
        <v>0</v>
      </c>
      <c r="F12" s="232">
        <f t="shared" si="0"/>
        <v>0</v>
      </c>
      <c r="G12" s="234">
        <f>SUM('Данные Заявителя'!O57:Q57)/1000</f>
        <v>0</v>
      </c>
      <c r="H12" s="234">
        <f>SUM('Данные Заявителя'!R57:T57)/1000</f>
        <v>0</v>
      </c>
      <c r="I12" s="234">
        <f>SUM('Данные Заявителя'!U57:W57)/1000</f>
        <v>0</v>
      </c>
      <c r="J12" s="234">
        <f>SUM('Данные Заявителя'!X57:Z57)/1000</f>
        <v>0</v>
      </c>
      <c r="K12" s="232">
        <f t="shared" si="1"/>
        <v>0</v>
      </c>
      <c r="L12" s="234">
        <f>SUM('Данные Заявителя'!AA57:AC57)/1000</f>
        <v>0</v>
      </c>
      <c r="M12" s="234">
        <f>SUM('Данные Заявителя'!AD57:AF57)/1000</f>
        <v>0</v>
      </c>
      <c r="N12" s="234">
        <f>SUM('Данные Заявителя'!AG57:AI57)/1000</f>
        <v>0</v>
      </c>
      <c r="O12" s="234">
        <f>SUM('Данные Заявителя'!AJ57:AL57)/1000</f>
        <v>0</v>
      </c>
      <c r="P12" s="232">
        <f t="shared" si="2"/>
        <v>0</v>
      </c>
      <c r="Q12" s="232">
        <f t="shared" si="3"/>
        <v>0</v>
      </c>
    </row>
    <row r="13" spans="1:17" s="35" customFormat="1" ht="15.6" x14ac:dyDescent="0.3">
      <c r="A13" s="33" t="s">
        <v>26</v>
      </c>
      <c r="B13" s="208">
        <f>SUM('Данные Заявителя'!C58:E58)/1000</f>
        <v>0</v>
      </c>
      <c r="C13" s="234">
        <f>SUM('Данные Заявителя'!F58:H58)/1000</f>
        <v>0</v>
      </c>
      <c r="D13" s="234">
        <f>SUM('Данные Заявителя'!I58:K58)/1000</f>
        <v>0</v>
      </c>
      <c r="E13" s="234">
        <f>SUM('Данные Заявителя'!L58:N58)/1000</f>
        <v>0</v>
      </c>
      <c r="F13" s="232">
        <f t="shared" si="0"/>
        <v>0</v>
      </c>
      <c r="G13" s="234">
        <f>SUM('Данные Заявителя'!O58:Q58)/1000</f>
        <v>0</v>
      </c>
      <c r="H13" s="234">
        <f>SUM('Данные Заявителя'!R58:T58)/1000</f>
        <v>0</v>
      </c>
      <c r="I13" s="234">
        <f>SUM('Данные Заявителя'!U58:W58)/1000</f>
        <v>0</v>
      </c>
      <c r="J13" s="234">
        <f>SUM('Данные Заявителя'!X58:Z58)/1000</f>
        <v>0</v>
      </c>
      <c r="K13" s="232">
        <f t="shared" si="1"/>
        <v>0</v>
      </c>
      <c r="L13" s="234">
        <f>SUM('Данные Заявителя'!AA58:AC58)/1000</f>
        <v>0</v>
      </c>
      <c r="M13" s="234">
        <f>SUM('Данные Заявителя'!AD58:AF58)/1000</f>
        <v>0</v>
      </c>
      <c r="N13" s="234">
        <f>SUM('Данные Заявителя'!AG58:AI58)/1000</f>
        <v>0</v>
      </c>
      <c r="O13" s="234">
        <f>SUM('Данные Заявителя'!AJ58:AL58)/1000</f>
        <v>0</v>
      </c>
      <c r="P13" s="232">
        <f t="shared" si="2"/>
        <v>0</v>
      </c>
      <c r="Q13" s="232">
        <f t="shared" si="3"/>
        <v>0</v>
      </c>
    </row>
    <row r="14" spans="1:17" s="35" customFormat="1" ht="15.75" customHeight="1" x14ac:dyDescent="0.3">
      <c r="A14" s="33" t="s">
        <v>27</v>
      </c>
      <c r="B14" s="208">
        <f>SUM('Данные Заявителя'!C59:E59)/1000</f>
        <v>0</v>
      </c>
      <c r="C14" s="234">
        <f>SUM('Данные Заявителя'!F59:H59)/1000</f>
        <v>0</v>
      </c>
      <c r="D14" s="234">
        <f>SUM('Данные Заявителя'!I59:K59)/1000</f>
        <v>0</v>
      </c>
      <c r="E14" s="234">
        <f>SUM('Данные Заявителя'!L59:N59)/1000</f>
        <v>0</v>
      </c>
      <c r="F14" s="232">
        <f t="shared" si="0"/>
        <v>0</v>
      </c>
      <c r="G14" s="234">
        <f>SUM('Данные Заявителя'!O59:Q59)/1000</f>
        <v>0</v>
      </c>
      <c r="H14" s="234">
        <f>SUM('Данные Заявителя'!R59:T59)/1000</f>
        <v>0</v>
      </c>
      <c r="I14" s="234">
        <f>SUM('Данные Заявителя'!U59:W59)/1000</f>
        <v>0</v>
      </c>
      <c r="J14" s="234">
        <f>SUM('Данные Заявителя'!X59:Z59)/1000</f>
        <v>0</v>
      </c>
      <c r="K14" s="232">
        <f t="shared" si="1"/>
        <v>0</v>
      </c>
      <c r="L14" s="234">
        <f>SUM('Данные Заявителя'!AA59:AC59)/1000</f>
        <v>0</v>
      </c>
      <c r="M14" s="234">
        <f>SUM('Данные Заявителя'!AD59:AF59)/1000</f>
        <v>0</v>
      </c>
      <c r="N14" s="234">
        <f>SUM('Данные Заявителя'!AG59:AI59)/1000</f>
        <v>0</v>
      </c>
      <c r="O14" s="234">
        <f>SUM('Данные Заявителя'!AJ59:AL59)/1000</f>
        <v>0</v>
      </c>
      <c r="P14" s="232">
        <f t="shared" si="2"/>
        <v>0</v>
      </c>
      <c r="Q14" s="232">
        <f t="shared" si="3"/>
        <v>0</v>
      </c>
    </row>
    <row r="15" spans="1:17" s="35" customFormat="1" ht="31.2" x14ac:dyDescent="0.3">
      <c r="A15" s="37" t="s">
        <v>40</v>
      </c>
      <c r="B15" s="208">
        <f>SUM('Данные Заявителя'!C60:E60)/1000</f>
        <v>0</v>
      </c>
      <c r="C15" s="234">
        <f>SUM('Данные Заявителя'!F60:H60)/1000</f>
        <v>0</v>
      </c>
      <c r="D15" s="234">
        <f>SUM('Данные Заявителя'!I60:K60)/1000</f>
        <v>0</v>
      </c>
      <c r="E15" s="234">
        <f>SUM('Данные Заявителя'!L60:N60)/1000</f>
        <v>0</v>
      </c>
      <c r="F15" s="232">
        <f t="shared" si="0"/>
        <v>0</v>
      </c>
      <c r="G15" s="234">
        <f>SUM('Данные Заявителя'!O60:Q60)/1000</f>
        <v>0</v>
      </c>
      <c r="H15" s="234">
        <f>SUM('Данные Заявителя'!R60:T60)/1000</f>
        <v>0</v>
      </c>
      <c r="I15" s="234">
        <f>SUM('Данные Заявителя'!U60:W60)/1000</f>
        <v>0</v>
      </c>
      <c r="J15" s="234">
        <f>SUM('Данные Заявителя'!X60:Z60)/1000</f>
        <v>0</v>
      </c>
      <c r="K15" s="232">
        <f t="shared" si="1"/>
        <v>0</v>
      </c>
      <c r="L15" s="234">
        <f>SUM('Данные Заявителя'!AA60:AC60)/1000</f>
        <v>0</v>
      </c>
      <c r="M15" s="234">
        <f>SUM('Данные Заявителя'!AD60:AF60)/1000</f>
        <v>0</v>
      </c>
      <c r="N15" s="234">
        <f>SUM('Данные Заявителя'!AG60:AI60)/1000</f>
        <v>0</v>
      </c>
      <c r="O15" s="234">
        <f>SUM('Данные Заявителя'!AJ60:AL60)/1000</f>
        <v>0</v>
      </c>
      <c r="P15" s="232">
        <f t="shared" si="2"/>
        <v>0</v>
      </c>
      <c r="Q15" s="232">
        <f t="shared" si="3"/>
        <v>0</v>
      </c>
    </row>
    <row r="16" spans="1:17" s="35" customFormat="1" ht="46.8" x14ac:dyDescent="0.3">
      <c r="A16" s="33" t="s">
        <v>28</v>
      </c>
      <c r="B16" s="208">
        <f>SUM('Данные Заявителя'!C61:E61)/1000</f>
        <v>0</v>
      </c>
      <c r="C16" s="234">
        <f>SUM('Данные Заявителя'!F61:H61)/1000</f>
        <v>0</v>
      </c>
      <c r="D16" s="234">
        <f>SUM('Данные Заявителя'!I61:K61)/1000</f>
        <v>0</v>
      </c>
      <c r="E16" s="234">
        <f>SUM('Данные Заявителя'!L61:N61)/1000</f>
        <v>0</v>
      </c>
      <c r="F16" s="232">
        <f t="shared" si="0"/>
        <v>0</v>
      </c>
      <c r="G16" s="234">
        <f>SUM('Данные Заявителя'!O61:Q61)/1000</f>
        <v>0</v>
      </c>
      <c r="H16" s="234">
        <f>SUM('Данные Заявителя'!R61:T61)/1000</f>
        <v>0</v>
      </c>
      <c r="I16" s="234">
        <f>SUM('Данные Заявителя'!U61:W61)/1000</f>
        <v>0</v>
      </c>
      <c r="J16" s="234">
        <f>SUM('Данные Заявителя'!X61:Z61)/1000</f>
        <v>0</v>
      </c>
      <c r="K16" s="232">
        <f t="shared" si="1"/>
        <v>0</v>
      </c>
      <c r="L16" s="234">
        <f>SUM('Данные Заявителя'!AA61:AC61)/1000</f>
        <v>0</v>
      </c>
      <c r="M16" s="234">
        <f>SUM('Данные Заявителя'!AD61:AF61)/1000</f>
        <v>0</v>
      </c>
      <c r="N16" s="234">
        <f>SUM('Данные Заявителя'!AG61:AI61)/1000</f>
        <v>0</v>
      </c>
      <c r="O16" s="234">
        <f>SUM('Данные Заявителя'!AJ61:AL61)/1000</f>
        <v>0</v>
      </c>
      <c r="P16" s="232">
        <f t="shared" si="2"/>
        <v>0</v>
      </c>
      <c r="Q16" s="232">
        <f t="shared" si="3"/>
        <v>0</v>
      </c>
    </row>
    <row r="17" spans="1:17" s="35" customFormat="1" ht="15.75" customHeight="1" x14ac:dyDescent="0.3">
      <c r="A17" s="33" t="s">
        <v>29</v>
      </c>
      <c r="B17" s="208">
        <f>SUM('Данные Заявителя'!C62:E62)/1000</f>
        <v>0</v>
      </c>
      <c r="C17" s="234">
        <f>SUM('Данные Заявителя'!F62:H62)/1000</f>
        <v>0</v>
      </c>
      <c r="D17" s="234">
        <f>SUM('Данные Заявителя'!I62:K62)/1000</f>
        <v>0</v>
      </c>
      <c r="E17" s="234">
        <f>SUM('Данные Заявителя'!L62:N62)/1000</f>
        <v>0</v>
      </c>
      <c r="F17" s="232">
        <f t="shared" si="0"/>
        <v>0</v>
      </c>
      <c r="G17" s="234">
        <f>SUM('Данные Заявителя'!O62:Q62)/1000</f>
        <v>0</v>
      </c>
      <c r="H17" s="234">
        <f>SUM('Данные Заявителя'!R62:T62)/1000</f>
        <v>0</v>
      </c>
      <c r="I17" s="234">
        <f>SUM('Данные Заявителя'!U62:W62)/1000</f>
        <v>0</v>
      </c>
      <c r="J17" s="234">
        <f>SUM('Данные Заявителя'!X62:Z62)/1000</f>
        <v>0</v>
      </c>
      <c r="K17" s="232">
        <f t="shared" si="1"/>
        <v>0</v>
      </c>
      <c r="L17" s="234">
        <f>SUM('Данные Заявителя'!AA62:AC62)/1000</f>
        <v>0</v>
      </c>
      <c r="M17" s="234">
        <f>SUM('Данные Заявителя'!AD62:AF62)/1000</f>
        <v>0</v>
      </c>
      <c r="N17" s="234">
        <f>SUM('Данные Заявителя'!AG62:AI62)/1000</f>
        <v>0</v>
      </c>
      <c r="O17" s="234">
        <f>SUM('Данные Заявителя'!AJ62:AL62)/1000</f>
        <v>0</v>
      </c>
      <c r="P17" s="232">
        <f t="shared" si="2"/>
        <v>0</v>
      </c>
      <c r="Q17" s="232">
        <f t="shared" si="3"/>
        <v>0</v>
      </c>
    </row>
    <row r="18" spans="1:17" s="35" customFormat="1" ht="15.75" customHeight="1" x14ac:dyDescent="0.3">
      <c r="A18" s="33" t="str">
        <f>'Данные Заявителя'!A63:B63</f>
        <v>Прочие расходы</v>
      </c>
      <c r="B18" s="208">
        <f>SUM('Данные Заявителя'!C63:E63)/1000</f>
        <v>0</v>
      </c>
      <c r="C18" s="234">
        <f>SUM('Данные Заявителя'!F63:H63)/1000</f>
        <v>0</v>
      </c>
      <c r="D18" s="234">
        <f>SUM('Данные Заявителя'!I63:K63)/1000</f>
        <v>0</v>
      </c>
      <c r="E18" s="234">
        <f>SUM('Данные Заявителя'!L63:N63)/1000</f>
        <v>0</v>
      </c>
      <c r="F18" s="232">
        <f t="shared" si="0"/>
        <v>0</v>
      </c>
      <c r="G18" s="234">
        <f>SUM('Данные Заявителя'!O63:Q63)/1000</f>
        <v>0</v>
      </c>
      <c r="H18" s="234">
        <f>SUM('Данные Заявителя'!R63:T63)/1000</f>
        <v>0</v>
      </c>
      <c r="I18" s="234">
        <f>SUM('Данные Заявителя'!U63:W63)/1000</f>
        <v>0</v>
      </c>
      <c r="J18" s="234">
        <f>SUM('Данные Заявителя'!X63:Z63)/1000</f>
        <v>0</v>
      </c>
      <c r="K18" s="232">
        <f t="shared" si="1"/>
        <v>0</v>
      </c>
      <c r="L18" s="234">
        <f>SUM('Данные Заявителя'!AA63:AC63)/1000</f>
        <v>0</v>
      </c>
      <c r="M18" s="234">
        <f>SUM('Данные Заявителя'!AD63:AF63)/1000</f>
        <v>0</v>
      </c>
      <c r="N18" s="234">
        <f>SUM('Данные Заявителя'!AG63:AI63)/1000</f>
        <v>0</v>
      </c>
      <c r="O18" s="234">
        <f>SUM('Данные Заявителя'!AJ63:AL63)/1000</f>
        <v>0</v>
      </c>
      <c r="P18" s="232">
        <f t="shared" si="2"/>
        <v>0</v>
      </c>
      <c r="Q18" s="232">
        <f t="shared" si="3"/>
        <v>0</v>
      </c>
    </row>
    <row r="19" spans="1:17" s="35" customFormat="1" ht="15.75" customHeight="1" x14ac:dyDescent="0.3">
      <c r="A19" s="33" t="s">
        <v>98</v>
      </c>
      <c r="B19" s="234">
        <f>'Служебный лист'!B152</f>
        <v>0</v>
      </c>
      <c r="C19" s="234">
        <f>'Служебный лист'!C152</f>
        <v>0</v>
      </c>
      <c r="D19" s="234">
        <f>'Служебный лист'!D152</f>
        <v>0</v>
      </c>
      <c r="E19" s="234">
        <f>'Служебный лист'!E152</f>
        <v>0</v>
      </c>
      <c r="F19" s="232">
        <f>SUM(B19:E19)</f>
        <v>0</v>
      </c>
      <c r="G19" s="234">
        <f>'Служебный лист'!F152</f>
        <v>0</v>
      </c>
      <c r="H19" s="234">
        <f>'Служебный лист'!G152</f>
        <v>0</v>
      </c>
      <c r="I19" s="234">
        <f>'Служебный лист'!H152</f>
        <v>0</v>
      </c>
      <c r="J19" s="234">
        <f>'Служебный лист'!I152</f>
        <v>0</v>
      </c>
      <c r="K19" s="232">
        <f>SUM(G19:J19)</f>
        <v>0</v>
      </c>
      <c r="L19" s="234">
        <f>'Служебный лист'!J152</f>
        <v>0</v>
      </c>
      <c r="M19" s="234">
        <f>'Служебный лист'!K152</f>
        <v>0</v>
      </c>
      <c r="N19" s="234">
        <f>'Служебный лист'!L152</f>
        <v>0</v>
      </c>
      <c r="O19" s="234">
        <f>'Служебный лист'!M152</f>
        <v>0</v>
      </c>
      <c r="P19" s="232">
        <f>SUM(L19:O19)</f>
        <v>0</v>
      </c>
      <c r="Q19" s="232">
        <f t="shared" si="3"/>
        <v>0</v>
      </c>
    </row>
    <row r="20" spans="1:17" s="30" customFormat="1" ht="15.6" x14ac:dyDescent="0.3">
      <c r="A20" s="38" t="s">
        <v>97</v>
      </c>
      <c r="B20" s="235">
        <f>SUM(B12:B19,B5:B9)</f>
        <v>0</v>
      </c>
      <c r="C20" s="235">
        <f>SUM(C12:C19,C5:C9)</f>
        <v>0</v>
      </c>
      <c r="D20" s="235">
        <f>SUM(D12:D19,D5:D9)</f>
        <v>0</v>
      </c>
      <c r="E20" s="235">
        <f>SUM(E12:E19,E5:E9)</f>
        <v>0</v>
      </c>
      <c r="F20" s="232">
        <f t="shared" si="0"/>
        <v>0</v>
      </c>
      <c r="G20" s="235">
        <f>SUM(G12:G19,G5:G9)</f>
        <v>0</v>
      </c>
      <c r="H20" s="235">
        <f>SUM(H12:H19,H5:H9)</f>
        <v>0</v>
      </c>
      <c r="I20" s="235">
        <f>SUM(I12:I19,I5:I9)</f>
        <v>0</v>
      </c>
      <c r="J20" s="235">
        <f>SUM(J12:J19,J5:J9)</f>
        <v>0</v>
      </c>
      <c r="K20" s="232">
        <f t="shared" si="1"/>
        <v>0</v>
      </c>
      <c r="L20" s="235">
        <f>SUM(L12:L19,L5:L9)</f>
        <v>0</v>
      </c>
      <c r="M20" s="235">
        <f>SUM(M12:M19,M5:M9)</f>
        <v>0</v>
      </c>
      <c r="N20" s="235">
        <f>SUM(N12:N19,N5:N9)</f>
        <v>0</v>
      </c>
      <c r="O20" s="235">
        <f>SUM(O12:O19,O5:O9)</f>
        <v>0</v>
      </c>
      <c r="P20" s="232">
        <f>SUM(L20:O20)</f>
        <v>0</v>
      </c>
      <c r="Q20" s="232">
        <f>F20+K20+P20</f>
        <v>0</v>
      </c>
    </row>
    <row r="21" spans="1:17" s="35" customFormat="1" x14ac:dyDescent="0.3"/>
    <row r="22" spans="1:17" s="35" customFormat="1" x14ac:dyDescent="0.3">
      <c r="A22" s="266" t="s">
        <v>322</v>
      </c>
    </row>
    <row r="23" spans="1:17" s="35" customFormat="1" x14ac:dyDescent="0.3">
      <c r="A23" s="393" t="s">
        <v>91</v>
      </c>
      <c r="B23" s="394" t="s">
        <v>67</v>
      </c>
      <c r="C23" s="394"/>
      <c r="D23" s="394"/>
      <c r="E23" s="394"/>
      <c r="F23" s="393" t="s">
        <v>68</v>
      </c>
      <c r="G23" s="394" t="s">
        <v>69</v>
      </c>
      <c r="H23" s="394"/>
      <c r="I23" s="394"/>
      <c r="J23" s="394"/>
      <c r="K23" s="393" t="s">
        <v>71</v>
      </c>
      <c r="L23" s="394" t="s">
        <v>70</v>
      </c>
      <c r="M23" s="394"/>
      <c r="N23" s="394"/>
      <c r="O23" s="394"/>
      <c r="P23" s="393" t="s">
        <v>72</v>
      </c>
      <c r="Q23" s="393" t="s">
        <v>320</v>
      </c>
    </row>
    <row r="24" spans="1:17" s="35" customFormat="1" x14ac:dyDescent="0.3">
      <c r="A24" s="393"/>
      <c r="B24" s="227" t="s">
        <v>63</v>
      </c>
      <c r="C24" s="227" t="s">
        <v>64</v>
      </c>
      <c r="D24" s="227" t="s">
        <v>65</v>
      </c>
      <c r="E24" s="227" t="s">
        <v>66</v>
      </c>
      <c r="F24" s="393"/>
      <c r="G24" s="227" t="s">
        <v>63</v>
      </c>
      <c r="H24" s="227" t="s">
        <v>64</v>
      </c>
      <c r="I24" s="227" t="s">
        <v>65</v>
      </c>
      <c r="J24" s="227" t="s">
        <v>66</v>
      </c>
      <c r="K24" s="393"/>
      <c r="L24" s="227" t="s">
        <v>63</v>
      </c>
      <c r="M24" s="227" t="s">
        <v>64</v>
      </c>
      <c r="N24" s="227" t="s">
        <v>65</v>
      </c>
      <c r="O24" s="227" t="s">
        <v>66</v>
      </c>
      <c r="P24" s="393"/>
      <c r="Q24" s="393"/>
    </row>
    <row r="25" spans="1:17" s="35" customFormat="1" x14ac:dyDescent="0.3">
      <c r="A25" s="236" t="str">
        <f>'Данные Заявителя'!A27</f>
        <v>1 продукция</v>
      </c>
      <c r="B25" s="237">
        <f>'Данные Заявителя'!$C27*'Служебный лист'!O69/1000</f>
        <v>0</v>
      </c>
      <c r="C25" s="237">
        <f>'Данные Заявителя'!$C27*'Служебный лист'!P69/1000</f>
        <v>0</v>
      </c>
      <c r="D25" s="237">
        <f>'Данные Заявителя'!$C27*'Служебный лист'!Q69/1000</f>
        <v>0</v>
      </c>
      <c r="E25" s="237">
        <f>'Данные Заявителя'!$C27*'Служебный лист'!R69/1000</f>
        <v>0</v>
      </c>
      <c r="F25" s="238">
        <f t="shared" ref="F25:F34" si="4">SUM(B25:E25)</f>
        <v>0</v>
      </c>
      <c r="G25" s="237">
        <f>'Данные Заявителя'!$C27*'Служебный лист'!S69/1000</f>
        <v>0</v>
      </c>
      <c r="H25" s="237">
        <f>'Данные Заявителя'!$C27*'Служебный лист'!T69/1000</f>
        <v>0</v>
      </c>
      <c r="I25" s="237">
        <f>'Данные Заявителя'!$C27*'Служебный лист'!U69/1000</f>
        <v>0</v>
      </c>
      <c r="J25" s="237">
        <f>'Данные Заявителя'!$C27*'Служебный лист'!V69/1000</f>
        <v>0</v>
      </c>
      <c r="K25" s="238">
        <f>SUM(G25:J25)</f>
        <v>0</v>
      </c>
      <c r="L25" s="237">
        <f>'Данные Заявителя'!$C27*'Служебный лист'!W69/1000</f>
        <v>0</v>
      </c>
      <c r="M25" s="237">
        <f>'Данные Заявителя'!$C27*'Служебный лист'!X69/1000</f>
        <v>0</v>
      </c>
      <c r="N25" s="237">
        <f>'Данные Заявителя'!$C27*'Служебный лист'!Y69/1000</f>
        <v>0</v>
      </c>
      <c r="O25" s="237">
        <f>'Данные Заявителя'!$C27*'Служебный лист'!Z69/1000</f>
        <v>0</v>
      </c>
      <c r="P25" s="238">
        <f>SUM(L25:O25)</f>
        <v>0</v>
      </c>
      <c r="Q25" s="239">
        <f t="shared" ref="Q25:Q35" si="5">F25+K25+P25</f>
        <v>0</v>
      </c>
    </row>
    <row r="26" spans="1:17" s="35" customFormat="1" x14ac:dyDescent="0.3">
      <c r="A26" s="236" t="str">
        <f>'Данные Заявителя'!A28</f>
        <v>2 продукция</v>
      </c>
      <c r="B26" s="237">
        <f>'Данные Заявителя'!$C28*'Служебный лист'!O70/1000</f>
        <v>0</v>
      </c>
      <c r="C26" s="237">
        <f>'Данные Заявителя'!$C28*'Служебный лист'!P70/1000</f>
        <v>0</v>
      </c>
      <c r="D26" s="237">
        <f>'Данные Заявителя'!$C28*'Служебный лист'!Q70/1000</f>
        <v>0</v>
      </c>
      <c r="E26" s="237">
        <f>'Данные Заявителя'!$C28*'Служебный лист'!R70/1000</f>
        <v>0</v>
      </c>
      <c r="F26" s="238">
        <f t="shared" si="4"/>
        <v>0</v>
      </c>
      <c r="G26" s="237">
        <f>'Данные Заявителя'!$C28*'Служебный лист'!S70/1000</f>
        <v>0</v>
      </c>
      <c r="H26" s="237">
        <f>'Данные Заявителя'!$C28*'Служебный лист'!T70/1000</f>
        <v>0</v>
      </c>
      <c r="I26" s="237">
        <f>'Данные Заявителя'!$C28*'Служебный лист'!U70/1000</f>
        <v>0</v>
      </c>
      <c r="J26" s="237">
        <f>'Данные Заявителя'!$C28*'Служебный лист'!V70/1000</f>
        <v>0</v>
      </c>
      <c r="K26" s="238">
        <f t="shared" ref="K26:K34" si="6">SUM(G26:J26)</f>
        <v>0</v>
      </c>
      <c r="L26" s="237">
        <f>'Данные Заявителя'!$C28*'Служебный лист'!W70/1000</f>
        <v>0</v>
      </c>
      <c r="M26" s="237">
        <f>'Данные Заявителя'!$C28*'Служебный лист'!X70/1000</f>
        <v>0</v>
      </c>
      <c r="N26" s="237">
        <f>'Данные Заявителя'!$C28*'Служебный лист'!Y70/1000</f>
        <v>0</v>
      </c>
      <c r="O26" s="237">
        <f>'Данные Заявителя'!$C28*'Служебный лист'!Z70/1000</f>
        <v>0</v>
      </c>
      <c r="P26" s="238">
        <f t="shared" ref="P26:P35" si="7">SUM(L26:O26)</f>
        <v>0</v>
      </c>
      <c r="Q26" s="239">
        <f t="shared" si="5"/>
        <v>0</v>
      </c>
    </row>
    <row r="27" spans="1:17" s="35" customFormat="1" x14ac:dyDescent="0.3">
      <c r="A27" s="236" t="str">
        <f>'Данные Заявителя'!A29</f>
        <v>3 продукция</v>
      </c>
      <c r="B27" s="237">
        <f>'Данные Заявителя'!$C29*'Служебный лист'!O71/1000</f>
        <v>0</v>
      </c>
      <c r="C27" s="237">
        <f>'Данные Заявителя'!$C29*'Служебный лист'!P71/1000</f>
        <v>0</v>
      </c>
      <c r="D27" s="237">
        <f>'Данные Заявителя'!$C29*'Служебный лист'!Q71/1000</f>
        <v>0</v>
      </c>
      <c r="E27" s="237">
        <f>'Данные Заявителя'!$C29*'Служебный лист'!R71/1000</f>
        <v>0</v>
      </c>
      <c r="F27" s="238">
        <f t="shared" si="4"/>
        <v>0</v>
      </c>
      <c r="G27" s="237">
        <f>'Данные Заявителя'!$C29*'Служебный лист'!S71/1000</f>
        <v>0</v>
      </c>
      <c r="H27" s="237">
        <f>'Данные Заявителя'!$C29*'Служебный лист'!T71/1000</f>
        <v>0</v>
      </c>
      <c r="I27" s="237">
        <f>'Данные Заявителя'!$C29*'Служебный лист'!U71/1000</f>
        <v>0</v>
      </c>
      <c r="J27" s="237">
        <f>'Данные Заявителя'!$C29*'Служебный лист'!V71/1000</f>
        <v>0</v>
      </c>
      <c r="K27" s="238">
        <f t="shared" si="6"/>
        <v>0</v>
      </c>
      <c r="L27" s="237">
        <f>'Данные Заявителя'!$C29*'Служебный лист'!W71/1000</f>
        <v>0</v>
      </c>
      <c r="M27" s="237">
        <f>'Данные Заявителя'!$C29*'Служебный лист'!X71/1000</f>
        <v>0</v>
      </c>
      <c r="N27" s="237">
        <f>'Данные Заявителя'!$C29*'Служебный лист'!Y71/1000</f>
        <v>0</v>
      </c>
      <c r="O27" s="237">
        <f>'Данные Заявителя'!$C29*'Служебный лист'!Z71/1000</f>
        <v>0</v>
      </c>
      <c r="P27" s="238">
        <f t="shared" si="7"/>
        <v>0</v>
      </c>
      <c r="Q27" s="239">
        <f t="shared" si="5"/>
        <v>0</v>
      </c>
    </row>
    <row r="28" spans="1:17" s="35" customFormat="1" x14ac:dyDescent="0.3">
      <c r="A28" s="236" t="str">
        <f>'Данные Заявителя'!A30</f>
        <v>4 продукция</v>
      </c>
      <c r="B28" s="237">
        <f>'Данные Заявителя'!$C30*'Служебный лист'!O72/1000</f>
        <v>0</v>
      </c>
      <c r="C28" s="237">
        <f>'Данные Заявителя'!$C30*'Служебный лист'!P72/1000</f>
        <v>0</v>
      </c>
      <c r="D28" s="237">
        <f>'Данные Заявителя'!$C30*'Служебный лист'!Q72/1000</f>
        <v>0</v>
      </c>
      <c r="E28" s="237">
        <f>'Данные Заявителя'!$C30*'Служебный лист'!R72/1000</f>
        <v>0</v>
      </c>
      <c r="F28" s="238">
        <f t="shared" si="4"/>
        <v>0</v>
      </c>
      <c r="G28" s="237">
        <f>'Данные Заявителя'!$C30*'Служебный лист'!S72/1000</f>
        <v>0</v>
      </c>
      <c r="H28" s="237">
        <f>'Данные Заявителя'!$C30*'Служебный лист'!T72/1000</f>
        <v>0</v>
      </c>
      <c r="I28" s="237">
        <f>'Данные Заявителя'!$C30*'Служебный лист'!U72/1000</f>
        <v>0</v>
      </c>
      <c r="J28" s="237">
        <f>'Данные Заявителя'!$C30*'Служебный лист'!V72/1000</f>
        <v>0</v>
      </c>
      <c r="K28" s="238">
        <f t="shared" si="6"/>
        <v>0</v>
      </c>
      <c r="L28" s="237">
        <f>'Данные Заявителя'!$C30*'Служебный лист'!W72/1000</f>
        <v>0</v>
      </c>
      <c r="M28" s="237">
        <f>'Данные Заявителя'!$C30*'Служебный лист'!X72/1000</f>
        <v>0</v>
      </c>
      <c r="N28" s="237">
        <f>'Данные Заявителя'!$C30*'Служебный лист'!Y72/1000</f>
        <v>0</v>
      </c>
      <c r="O28" s="237">
        <f>'Данные Заявителя'!$C30*'Служебный лист'!Z72/1000</f>
        <v>0</v>
      </c>
      <c r="P28" s="238">
        <f t="shared" si="7"/>
        <v>0</v>
      </c>
      <c r="Q28" s="239">
        <f t="shared" si="5"/>
        <v>0</v>
      </c>
    </row>
    <row r="29" spans="1:17" s="35" customFormat="1" x14ac:dyDescent="0.3">
      <c r="A29" s="236" t="str">
        <f>'Данные Заявителя'!A31</f>
        <v>5 продукция</v>
      </c>
      <c r="B29" s="237">
        <f>'Данные Заявителя'!$C31*'Служебный лист'!O73/1000</f>
        <v>0</v>
      </c>
      <c r="C29" s="237">
        <f>'Данные Заявителя'!$C31*'Служебный лист'!P73/1000</f>
        <v>0</v>
      </c>
      <c r="D29" s="237">
        <f>'Данные Заявителя'!$C31*'Служебный лист'!Q73/1000</f>
        <v>0</v>
      </c>
      <c r="E29" s="237">
        <f>'Данные Заявителя'!$C31*'Служебный лист'!R73/1000</f>
        <v>0</v>
      </c>
      <c r="F29" s="238">
        <f t="shared" si="4"/>
        <v>0</v>
      </c>
      <c r="G29" s="237">
        <f>'Данные Заявителя'!$C31*'Служебный лист'!S73/1000</f>
        <v>0</v>
      </c>
      <c r="H29" s="237">
        <f>'Данные Заявителя'!$C31*'Служебный лист'!T73/1000</f>
        <v>0</v>
      </c>
      <c r="I29" s="237">
        <f>'Данные Заявителя'!$C31*'Служебный лист'!U73/1000</f>
        <v>0</v>
      </c>
      <c r="J29" s="237">
        <f>'Данные Заявителя'!$C31*'Служебный лист'!V73/1000</f>
        <v>0</v>
      </c>
      <c r="K29" s="238">
        <f t="shared" si="6"/>
        <v>0</v>
      </c>
      <c r="L29" s="237">
        <f>'Данные Заявителя'!$C31*'Служебный лист'!W73/1000</f>
        <v>0</v>
      </c>
      <c r="M29" s="237">
        <f>'Данные Заявителя'!$C31*'Служебный лист'!X73/1000</f>
        <v>0</v>
      </c>
      <c r="N29" s="237">
        <f>'Данные Заявителя'!$C31*'Служебный лист'!Y73/1000</f>
        <v>0</v>
      </c>
      <c r="O29" s="237">
        <f>'Данные Заявителя'!$C31*'Служебный лист'!Z73/1000</f>
        <v>0</v>
      </c>
      <c r="P29" s="238">
        <f t="shared" si="7"/>
        <v>0</v>
      </c>
      <c r="Q29" s="239">
        <f t="shared" si="5"/>
        <v>0</v>
      </c>
    </row>
    <row r="30" spans="1:17" s="35" customFormat="1" x14ac:dyDescent="0.3">
      <c r="A30" s="236" t="str">
        <f>'Данные Заявителя'!A32</f>
        <v>1 услуга</v>
      </c>
      <c r="B30" s="237">
        <f>'Данные Заявителя'!$C32*'Служебный лист'!O74/1000</f>
        <v>0</v>
      </c>
      <c r="C30" s="237">
        <f>'Данные Заявителя'!$C32*'Служебный лист'!P74/1000</f>
        <v>0</v>
      </c>
      <c r="D30" s="237">
        <f>'Данные Заявителя'!$C32*'Служебный лист'!Q74/1000</f>
        <v>0</v>
      </c>
      <c r="E30" s="237">
        <f>'Данные Заявителя'!$C32*'Служебный лист'!R74/1000</f>
        <v>0</v>
      </c>
      <c r="F30" s="238">
        <f t="shared" si="4"/>
        <v>0</v>
      </c>
      <c r="G30" s="237">
        <f>'Данные Заявителя'!$C32*'Служебный лист'!S74/1000</f>
        <v>0</v>
      </c>
      <c r="H30" s="237">
        <f>'Данные Заявителя'!$C32*'Служебный лист'!T74/1000</f>
        <v>0</v>
      </c>
      <c r="I30" s="237">
        <f>'Данные Заявителя'!$C32*'Служебный лист'!U74/1000</f>
        <v>0</v>
      </c>
      <c r="J30" s="237">
        <f>'Данные Заявителя'!$C32*'Служебный лист'!V74/1000</f>
        <v>0</v>
      </c>
      <c r="K30" s="238">
        <f t="shared" si="6"/>
        <v>0</v>
      </c>
      <c r="L30" s="237">
        <f>'Данные Заявителя'!$C32*'Служебный лист'!W74/1000</f>
        <v>0</v>
      </c>
      <c r="M30" s="237">
        <f>'Данные Заявителя'!$C32*'Служебный лист'!X74/1000</f>
        <v>0</v>
      </c>
      <c r="N30" s="237">
        <f>'Данные Заявителя'!$C32*'Служебный лист'!Y74/1000</f>
        <v>0</v>
      </c>
      <c r="O30" s="237">
        <f>'Данные Заявителя'!$C32*'Служебный лист'!Z74/1000</f>
        <v>0</v>
      </c>
      <c r="P30" s="238">
        <f t="shared" si="7"/>
        <v>0</v>
      </c>
      <c r="Q30" s="239">
        <f t="shared" si="5"/>
        <v>0</v>
      </c>
    </row>
    <row r="31" spans="1:17" s="35" customFormat="1" x14ac:dyDescent="0.3">
      <c r="A31" s="236" t="str">
        <f>'Данные Заявителя'!A33</f>
        <v>2 услуга</v>
      </c>
      <c r="B31" s="237">
        <f>'Данные Заявителя'!$C33*'Служебный лист'!O75/1000</f>
        <v>0</v>
      </c>
      <c r="C31" s="237">
        <f>'Данные Заявителя'!$C33*'Служебный лист'!P75/1000</f>
        <v>0</v>
      </c>
      <c r="D31" s="237">
        <f>'Данные Заявителя'!$C33*'Служебный лист'!Q75/1000</f>
        <v>0</v>
      </c>
      <c r="E31" s="237">
        <f>'Данные Заявителя'!$C33*'Служебный лист'!R75/1000</f>
        <v>0</v>
      </c>
      <c r="F31" s="238">
        <f t="shared" si="4"/>
        <v>0</v>
      </c>
      <c r="G31" s="237">
        <f>'Данные Заявителя'!$C33*'Служебный лист'!S75/1000</f>
        <v>0</v>
      </c>
      <c r="H31" s="237">
        <f>'Данные Заявителя'!$C33*'Служебный лист'!T75/1000</f>
        <v>0</v>
      </c>
      <c r="I31" s="237">
        <f>'Данные Заявителя'!$C33*'Служебный лист'!U75/1000</f>
        <v>0</v>
      </c>
      <c r="J31" s="237">
        <f>'Данные Заявителя'!$C33*'Служебный лист'!V75/1000</f>
        <v>0</v>
      </c>
      <c r="K31" s="238">
        <f t="shared" si="6"/>
        <v>0</v>
      </c>
      <c r="L31" s="237">
        <f>'Данные Заявителя'!$C33*'Служебный лист'!W75/1000</f>
        <v>0</v>
      </c>
      <c r="M31" s="237">
        <f>'Данные Заявителя'!$C33*'Служебный лист'!X75/1000</f>
        <v>0</v>
      </c>
      <c r="N31" s="237">
        <f>'Данные Заявителя'!$C33*'Служебный лист'!Y75/1000</f>
        <v>0</v>
      </c>
      <c r="O31" s="237">
        <f>'Данные Заявителя'!$C33*'Служебный лист'!Z75/1000</f>
        <v>0</v>
      </c>
      <c r="P31" s="238">
        <f t="shared" si="7"/>
        <v>0</v>
      </c>
      <c r="Q31" s="239">
        <f t="shared" si="5"/>
        <v>0</v>
      </c>
    </row>
    <row r="32" spans="1:17" s="35" customFormat="1" x14ac:dyDescent="0.3">
      <c r="A32" s="236" t="str">
        <f>'Данные Заявителя'!A34</f>
        <v>3 услуга</v>
      </c>
      <c r="B32" s="237">
        <f>'Данные Заявителя'!$C34*'Служебный лист'!O76/1000</f>
        <v>0</v>
      </c>
      <c r="C32" s="237">
        <f>'Данные Заявителя'!$C34*'Служебный лист'!P76/1000</f>
        <v>0</v>
      </c>
      <c r="D32" s="237">
        <f>'Данные Заявителя'!$C34*'Служебный лист'!Q76/1000</f>
        <v>0</v>
      </c>
      <c r="E32" s="237">
        <f>'Данные Заявителя'!$C34*'Служебный лист'!R76/1000</f>
        <v>0</v>
      </c>
      <c r="F32" s="238">
        <f t="shared" si="4"/>
        <v>0</v>
      </c>
      <c r="G32" s="237">
        <f>'Данные Заявителя'!$C34*'Служебный лист'!S76/1000</f>
        <v>0</v>
      </c>
      <c r="H32" s="237">
        <f>'Данные Заявителя'!$C34*'Служебный лист'!T76/1000</f>
        <v>0</v>
      </c>
      <c r="I32" s="237">
        <f>'Данные Заявителя'!$C34*'Служебный лист'!U76/1000</f>
        <v>0</v>
      </c>
      <c r="J32" s="237">
        <f>'Данные Заявителя'!$C34*'Служебный лист'!V76/1000</f>
        <v>0</v>
      </c>
      <c r="K32" s="238">
        <f t="shared" si="6"/>
        <v>0</v>
      </c>
      <c r="L32" s="237">
        <f>'Данные Заявителя'!$C34*'Служебный лист'!W76/1000</f>
        <v>0</v>
      </c>
      <c r="M32" s="237">
        <f>'Данные Заявителя'!$C34*'Служебный лист'!X76/1000</f>
        <v>0</v>
      </c>
      <c r="N32" s="237">
        <f>'Данные Заявителя'!$C34*'Служебный лист'!Y76/1000</f>
        <v>0</v>
      </c>
      <c r="O32" s="237">
        <f>'Данные Заявителя'!$C34*'Служебный лист'!Z76/1000</f>
        <v>0</v>
      </c>
      <c r="P32" s="238">
        <f t="shared" si="7"/>
        <v>0</v>
      </c>
      <c r="Q32" s="239">
        <f t="shared" si="5"/>
        <v>0</v>
      </c>
    </row>
    <row r="33" spans="1:17" s="35" customFormat="1" x14ac:dyDescent="0.3">
      <c r="A33" s="236" t="str">
        <f>'Данные Заявителя'!A35</f>
        <v>4 услуга</v>
      </c>
      <c r="B33" s="237">
        <f>'Данные Заявителя'!$C35*'Служебный лист'!O77/1000</f>
        <v>0</v>
      </c>
      <c r="C33" s="237">
        <f>'Данные Заявителя'!$C35*'Служебный лист'!P77/1000</f>
        <v>0</v>
      </c>
      <c r="D33" s="237">
        <f>'Данные Заявителя'!$C35*'Служебный лист'!Q77/1000</f>
        <v>0</v>
      </c>
      <c r="E33" s="237">
        <f>'Данные Заявителя'!$C35*'Служебный лист'!R77/1000</f>
        <v>0</v>
      </c>
      <c r="F33" s="238">
        <f t="shared" si="4"/>
        <v>0</v>
      </c>
      <c r="G33" s="237">
        <f>'Данные Заявителя'!$C35*'Служебный лист'!S77/1000</f>
        <v>0</v>
      </c>
      <c r="H33" s="237">
        <f>'Данные Заявителя'!$C35*'Служебный лист'!T77/1000</f>
        <v>0</v>
      </c>
      <c r="I33" s="237">
        <f>'Данные Заявителя'!$C35*'Служебный лист'!U77/1000</f>
        <v>0</v>
      </c>
      <c r="J33" s="237">
        <f>'Данные Заявителя'!$C35*'Служебный лист'!V77/1000</f>
        <v>0</v>
      </c>
      <c r="K33" s="238">
        <f t="shared" si="6"/>
        <v>0</v>
      </c>
      <c r="L33" s="237">
        <f>'Данные Заявителя'!$C35*'Служебный лист'!W77/1000</f>
        <v>0</v>
      </c>
      <c r="M33" s="237">
        <f>'Данные Заявителя'!$C35*'Служебный лист'!X77/1000</f>
        <v>0</v>
      </c>
      <c r="N33" s="237">
        <f>'Данные Заявителя'!$C35*'Служебный лист'!Y77/1000</f>
        <v>0</v>
      </c>
      <c r="O33" s="237">
        <f>'Данные Заявителя'!$C35*'Служебный лист'!Z77/1000</f>
        <v>0</v>
      </c>
      <c r="P33" s="238">
        <f t="shared" si="7"/>
        <v>0</v>
      </c>
      <c r="Q33" s="239">
        <f t="shared" si="5"/>
        <v>0</v>
      </c>
    </row>
    <row r="34" spans="1:17" s="35" customFormat="1" x14ac:dyDescent="0.3">
      <c r="A34" s="236" t="str">
        <f>'Данные Заявителя'!A36</f>
        <v>5 услуга</v>
      </c>
      <c r="B34" s="237">
        <f>'Данные Заявителя'!$C36*'Служебный лист'!O78/1000</f>
        <v>0</v>
      </c>
      <c r="C34" s="237">
        <f>'Данные Заявителя'!$C36*'Служебный лист'!P78/1000</f>
        <v>0</v>
      </c>
      <c r="D34" s="237">
        <f>'Данные Заявителя'!$C36*'Служебный лист'!Q78/1000</f>
        <v>0</v>
      </c>
      <c r="E34" s="237">
        <f>'Данные Заявителя'!$C36*'Служебный лист'!R78/1000</f>
        <v>0</v>
      </c>
      <c r="F34" s="238">
        <f t="shared" si="4"/>
        <v>0</v>
      </c>
      <c r="G34" s="237">
        <f>'Данные Заявителя'!$C36*'Служебный лист'!S78/1000</f>
        <v>0</v>
      </c>
      <c r="H34" s="237">
        <f>'Данные Заявителя'!$C36*'Служебный лист'!T78/1000</f>
        <v>0</v>
      </c>
      <c r="I34" s="237">
        <f>'Данные Заявителя'!$C36*'Служебный лист'!U78/1000</f>
        <v>0</v>
      </c>
      <c r="J34" s="237">
        <f>'Данные Заявителя'!$C36*'Служебный лист'!V78/1000</f>
        <v>0</v>
      </c>
      <c r="K34" s="238">
        <f t="shared" si="6"/>
        <v>0</v>
      </c>
      <c r="L34" s="237">
        <f>'Данные Заявителя'!$C36*'Служебный лист'!W78/1000</f>
        <v>0</v>
      </c>
      <c r="M34" s="237">
        <f>'Данные Заявителя'!$C36*'Служебный лист'!X78/1000</f>
        <v>0</v>
      </c>
      <c r="N34" s="237">
        <f>'Данные Заявителя'!$C36*'Служебный лист'!Y78/1000</f>
        <v>0</v>
      </c>
      <c r="O34" s="237">
        <f>'Данные Заявителя'!$C36*'Служебный лист'!Z78/1000</f>
        <v>0</v>
      </c>
      <c r="P34" s="238">
        <f>SUM(L34:O34)</f>
        <v>0</v>
      </c>
      <c r="Q34" s="239">
        <f t="shared" si="5"/>
        <v>0</v>
      </c>
    </row>
    <row r="35" spans="1:17" s="30" customFormat="1" x14ac:dyDescent="0.3">
      <c r="A35" s="240" t="s">
        <v>92</v>
      </c>
      <c r="B35" s="239">
        <f>SUM(B25:B34)</f>
        <v>0</v>
      </c>
      <c r="C35" s="239">
        <f t="shared" ref="C35:O35" si="8">SUM(C25:C34)</f>
        <v>0</v>
      </c>
      <c r="D35" s="239">
        <f t="shared" si="8"/>
        <v>0</v>
      </c>
      <c r="E35" s="239">
        <f t="shared" si="8"/>
        <v>0</v>
      </c>
      <c r="F35" s="239">
        <f t="shared" si="8"/>
        <v>0</v>
      </c>
      <c r="G35" s="239">
        <f t="shared" si="8"/>
        <v>0</v>
      </c>
      <c r="H35" s="239">
        <f t="shared" si="8"/>
        <v>0</v>
      </c>
      <c r="I35" s="239">
        <f t="shared" si="8"/>
        <v>0</v>
      </c>
      <c r="J35" s="239">
        <f>SUM(J25:J34)</f>
        <v>0</v>
      </c>
      <c r="K35" s="239">
        <f t="shared" si="8"/>
        <v>0</v>
      </c>
      <c r="L35" s="239">
        <f t="shared" si="8"/>
        <v>0</v>
      </c>
      <c r="M35" s="239">
        <f t="shared" si="8"/>
        <v>0</v>
      </c>
      <c r="N35" s="239">
        <f t="shared" si="8"/>
        <v>0</v>
      </c>
      <c r="O35" s="239">
        <f t="shared" si="8"/>
        <v>0</v>
      </c>
      <c r="P35" s="238">
        <f t="shared" si="7"/>
        <v>0</v>
      </c>
      <c r="Q35" s="239">
        <f t="shared" si="5"/>
        <v>0</v>
      </c>
    </row>
    <row r="36" spans="1:17" s="35" customFormat="1" x14ac:dyDescent="0.3"/>
    <row r="37" spans="1:17" s="35" customFormat="1" x14ac:dyDescent="0.3"/>
    <row r="38" spans="1:17" s="35" customFormat="1" x14ac:dyDescent="0.3">
      <c r="A38" s="267" t="s">
        <v>323</v>
      </c>
    </row>
    <row r="39" spans="1:17" s="35" customFormat="1" x14ac:dyDescent="0.3">
      <c r="A39" s="384" t="s">
        <v>99</v>
      </c>
      <c r="B39" s="394" t="s">
        <v>67</v>
      </c>
      <c r="C39" s="394"/>
      <c r="D39" s="394"/>
      <c r="E39" s="394"/>
      <c r="F39" s="393" t="s">
        <v>68</v>
      </c>
      <c r="G39" s="394" t="s">
        <v>69</v>
      </c>
      <c r="H39" s="394"/>
      <c r="I39" s="394"/>
      <c r="J39" s="394"/>
      <c r="K39" s="393" t="s">
        <v>71</v>
      </c>
      <c r="L39" s="394" t="s">
        <v>70</v>
      </c>
      <c r="M39" s="394"/>
      <c r="N39" s="394"/>
      <c r="O39" s="394"/>
      <c r="P39" s="393" t="s">
        <v>72</v>
      </c>
      <c r="Q39" s="393" t="s">
        <v>73</v>
      </c>
    </row>
    <row r="40" spans="1:17" s="35" customFormat="1" x14ac:dyDescent="0.3">
      <c r="A40" s="385"/>
      <c r="B40" s="227" t="s">
        <v>63</v>
      </c>
      <c r="C40" s="227" t="s">
        <v>64</v>
      </c>
      <c r="D40" s="227" t="s">
        <v>65</v>
      </c>
      <c r="E40" s="227" t="s">
        <v>66</v>
      </c>
      <c r="F40" s="393"/>
      <c r="G40" s="227" t="s">
        <v>63</v>
      </c>
      <c r="H40" s="227" t="s">
        <v>64</v>
      </c>
      <c r="I40" s="227" t="s">
        <v>65</v>
      </c>
      <c r="J40" s="227" t="s">
        <v>66</v>
      </c>
      <c r="K40" s="393"/>
      <c r="L40" s="227" t="s">
        <v>63</v>
      </c>
      <c r="M40" s="227" t="s">
        <v>64</v>
      </c>
      <c r="N40" s="227" t="s">
        <v>65</v>
      </c>
      <c r="O40" s="227" t="s">
        <v>66</v>
      </c>
      <c r="P40" s="393"/>
      <c r="Q40" s="393"/>
    </row>
    <row r="41" spans="1:17" s="30" customFormat="1" x14ac:dyDescent="0.3">
      <c r="A41" s="241" t="s">
        <v>74</v>
      </c>
      <c r="B41" s="242">
        <f>B35</f>
        <v>0</v>
      </c>
      <c r="C41" s="242">
        <f>C35</f>
        <v>0</v>
      </c>
      <c r="D41" s="242">
        <f>D35</f>
        <v>0</v>
      </c>
      <c r="E41" s="242">
        <f>E35</f>
        <v>0</v>
      </c>
      <c r="F41" s="242">
        <f>SUM(B41:E41)</f>
        <v>0</v>
      </c>
      <c r="G41" s="242">
        <f>G35</f>
        <v>0</v>
      </c>
      <c r="H41" s="242">
        <f>H35</f>
        <v>0</v>
      </c>
      <c r="I41" s="242">
        <f>I35</f>
        <v>0</v>
      </c>
      <c r="J41" s="242">
        <f>J35</f>
        <v>0</v>
      </c>
      <c r="K41" s="242">
        <f>SUM(G41:J41)</f>
        <v>0</v>
      </c>
      <c r="L41" s="242">
        <f>L35</f>
        <v>0</v>
      </c>
      <c r="M41" s="242">
        <f>M35</f>
        <v>0</v>
      </c>
      <c r="N41" s="242">
        <f>N35</f>
        <v>0</v>
      </c>
      <c r="O41" s="242">
        <f>O35</f>
        <v>0</v>
      </c>
      <c r="P41" s="242">
        <f>SUM(L41:O41)</f>
        <v>0</v>
      </c>
      <c r="Q41" s="243">
        <f>F41+K41+P41</f>
        <v>0</v>
      </c>
    </row>
    <row r="42" spans="1:17" s="35" customFormat="1" ht="4.5" customHeight="1" x14ac:dyDescent="0.3">
      <c r="A42" s="244"/>
      <c r="B42" s="245"/>
      <c r="C42" s="245"/>
      <c r="D42" s="245"/>
      <c r="E42" s="245"/>
      <c r="F42" s="246"/>
      <c r="G42" s="245"/>
      <c r="H42" s="245"/>
      <c r="I42" s="245"/>
      <c r="J42" s="245"/>
      <c r="K42" s="246"/>
      <c r="L42" s="247"/>
      <c r="M42" s="248"/>
      <c r="N42" s="248"/>
      <c r="O42" s="248"/>
      <c r="P42" s="249"/>
      <c r="Q42" s="250"/>
    </row>
    <row r="43" spans="1:17" s="30" customFormat="1" x14ac:dyDescent="0.3">
      <c r="A43" s="241" t="s">
        <v>55</v>
      </c>
      <c r="B43" s="242">
        <f>SUM(B44:B48)</f>
        <v>0</v>
      </c>
      <c r="C43" s="242">
        <f>SUM(C44:C48)</f>
        <v>0</v>
      </c>
      <c r="D43" s="242">
        <f>SUM(D44:D48)</f>
        <v>0</v>
      </c>
      <c r="E43" s="242">
        <f>SUM(E44:E48)</f>
        <v>0</v>
      </c>
      <c r="F43" s="242">
        <f t="shared" ref="F43:F48" si="9">SUM(B43:E43)</f>
        <v>0</v>
      </c>
      <c r="G43" s="242">
        <f>SUM(G44:G48)</f>
        <v>0</v>
      </c>
      <c r="H43" s="242">
        <f>SUM(H44:H48)</f>
        <v>0</v>
      </c>
      <c r="I43" s="242">
        <f>SUM(I44:I48)</f>
        <v>0</v>
      </c>
      <c r="J43" s="242">
        <f>SUM(J44:J48)</f>
        <v>0</v>
      </c>
      <c r="K43" s="242">
        <f t="shared" ref="K43:K48" si="10">SUM(G43:J43)</f>
        <v>0</v>
      </c>
      <c r="L43" s="242">
        <f>SUM(L44:L48)</f>
        <v>0</v>
      </c>
      <c r="M43" s="242">
        <f>SUM(M44:M48)</f>
        <v>0</v>
      </c>
      <c r="N43" s="242">
        <f>SUM(N44:N48)</f>
        <v>0</v>
      </c>
      <c r="O43" s="242">
        <f>SUM(O44:O48)</f>
        <v>0</v>
      </c>
      <c r="P43" s="242">
        <f>SUM(L43:O43)</f>
        <v>0</v>
      </c>
      <c r="Q43" s="243">
        <f>F43+K43+P43</f>
        <v>0</v>
      </c>
    </row>
    <row r="44" spans="1:17" s="35" customFormat="1" x14ac:dyDescent="0.3">
      <c r="A44" s="251" t="s">
        <v>56</v>
      </c>
      <c r="B44" s="34">
        <f t="shared" ref="B44:E46" si="11">B6</f>
        <v>0</v>
      </c>
      <c r="C44" s="34">
        <f t="shared" si="11"/>
        <v>0</v>
      </c>
      <c r="D44" s="34">
        <f t="shared" si="11"/>
        <v>0</v>
      </c>
      <c r="E44" s="34">
        <f t="shared" si="11"/>
        <v>0</v>
      </c>
      <c r="F44" s="242">
        <f t="shared" si="9"/>
        <v>0</v>
      </c>
      <c r="G44" s="34">
        <f>G6</f>
        <v>0</v>
      </c>
      <c r="H44" s="34">
        <f>H6</f>
        <v>0</v>
      </c>
      <c r="I44" s="34">
        <f>I6</f>
        <v>0</v>
      </c>
      <c r="J44" s="34">
        <f>J6</f>
        <v>0</v>
      </c>
      <c r="K44" s="242">
        <f t="shared" si="10"/>
        <v>0</v>
      </c>
      <c r="L44" s="34">
        <f>L6</f>
        <v>0</v>
      </c>
      <c r="M44" s="34">
        <f>M6</f>
        <v>0</v>
      </c>
      <c r="N44" s="34">
        <f>N6</f>
        <v>0</v>
      </c>
      <c r="O44" s="34">
        <f>O6</f>
        <v>0</v>
      </c>
      <c r="P44" s="242">
        <f t="shared" ref="P44:P52" si="12">SUM(L44:O44)</f>
        <v>0</v>
      </c>
      <c r="Q44" s="243">
        <f t="shared" ref="Q44:Q52" si="13">F44+K44+P44</f>
        <v>0</v>
      </c>
    </row>
    <row r="45" spans="1:17" s="35" customFormat="1" x14ac:dyDescent="0.3">
      <c r="A45" s="251" t="s">
        <v>57</v>
      </c>
      <c r="B45" s="34">
        <f t="shared" si="11"/>
        <v>0</v>
      </c>
      <c r="C45" s="34">
        <f t="shared" si="11"/>
        <v>0</v>
      </c>
      <c r="D45" s="34">
        <f t="shared" si="11"/>
        <v>0</v>
      </c>
      <c r="E45" s="34">
        <f t="shared" si="11"/>
        <v>0</v>
      </c>
      <c r="F45" s="242">
        <f t="shared" si="9"/>
        <v>0</v>
      </c>
      <c r="G45" s="34">
        <f>G7</f>
        <v>0</v>
      </c>
      <c r="H45" s="34">
        <f t="shared" ref="H45:J46" si="14">H7</f>
        <v>0</v>
      </c>
      <c r="I45" s="34">
        <f t="shared" si="14"/>
        <v>0</v>
      </c>
      <c r="J45" s="34">
        <f t="shared" si="14"/>
        <v>0</v>
      </c>
      <c r="K45" s="242">
        <f t="shared" si="10"/>
        <v>0</v>
      </c>
      <c r="L45" s="34">
        <f>L7</f>
        <v>0</v>
      </c>
      <c r="M45" s="34">
        <f t="shared" ref="M45:O46" si="15">M7</f>
        <v>0</v>
      </c>
      <c r="N45" s="34">
        <f t="shared" si="15"/>
        <v>0</v>
      </c>
      <c r="O45" s="34">
        <f t="shared" si="15"/>
        <v>0</v>
      </c>
      <c r="P45" s="242">
        <f t="shared" si="12"/>
        <v>0</v>
      </c>
      <c r="Q45" s="243">
        <f t="shared" si="13"/>
        <v>0</v>
      </c>
    </row>
    <row r="46" spans="1:17" s="35" customFormat="1" x14ac:dyDescent="0.3">
      <c r="A46" s="251" t="s">
        <v>58</v>
      </c>
      <c r="B46" s="34">
        <f t="shared" si="11"/>
        <v>0</v>
      </c>
      <c r="C46" s="34">
        <f t="shared" si="11"/>
        <v>0</v>
      </c>
      <c r="D46" s="34">
        <f t="shared" si="11"/>
        <v>0</v>
      </c>
      <c r="E46" s="34">
        <f t="shared" si="11"/>
        <v>0</v>
      </c>
      <c r="F46" s="242">
        <f t="shared" si="9"/>
        <v>0</v>
      </c>
      <c r="G46" s="34">
        <f>G8</f>
        <v>0</v>
      </c>
      <c r="H46" s="34">
        <f t="shared" si="14"/>
        <v>0</v>
      </c>
      <c r="I46" s="34">
        <f t="shared" si="14"/>
        <v>0</v>
      </c>
      <c r="J46" s="34">
        <f t="shared" si="14"/>
        <v>0</v>
      </c>
      <c r="K46" s="242">
        <f t="shared" si="10"/>
        <v>0</v>
      </c>
      <c r="L46" s="34">
        <f>L8</f>
        <v>0</v>
      </c>
      <c r="M46" s="34">
        <f t="shared" si="15"/>
        <v>0</v>
      </c>
      <c r="N46" s="34">
        <f t="shared" si="15"/>
        <v>0</v>
      </c>
      <c r="O46" s="34">
        <f t="shared" si="15"/>
        <v>0</v>
      </c>
      <c r="P46" s="242">
        <f t="shared" si="12"/>
        <v>0</v>
      </c>
      <c r="Q46" s="243">
        <f t="shared" si="13"/>
        <v>0</v>
      </c>
    </row>
    <row r="47" spans="1:17" s="35" customFormat="1" x14ac:dyDescent="0.3">
      <c r="A47" s="251" t="s">
        <v>59</v>
      </c>
      <c r="B47" s="34">
        <f>B5</f>
        <v>0</v>
      </c>
      <c r="C47" s="34">
        <f>C5</f>
        <v>0</v>
      </c>
      <c r="D47" s="34">
        <f>D5</f>
        <v>0</v>
      </c>
      <c r="E47" s="34">
        <f>E5</f>
        <v>0</v>
      </c>
      <c r="F47" s="242">
        <f t="shared" si="9"/>
        <v>0</v>
      </c>
      <c r="G47" s="34">
        <f>G5</f>
        <v>0</v>
      </c>
      <c r="H47" s="34">
        <f>H5</f>
        <v>0</v>
      </c>
      <c r="I47" s="34">
        <f>I5</f>
        <v>0</v>
      </c>
      <c r="J47" s="34">
        <f>J5</f>
        <v>0</v>
      </c>
      <c r="K47" s="242">
        <f t="shared" si="10"/>
        <v>0</v>
      </c>
      <c r="L47" s="34">
        <f>L5</f>
        <v>0</v>
      </c>
      <c r="M47" s="34">
        <f>M5</f>
        <v>0</v>
      </c>
      <c r="N47" s="34">
        <f>N5</f>
        <v>0</v>
      </c>
      <c r="O47" s="34">
        <f>O5</f>
        <v>0</v>
      </c>
      <c r="P47" s="242">
        <f t="shared" si="12"/>
        <v>0</v>
      </c>
      <c r="Q47" s="243">
        <f t="shared" si="13"/>
        <v>0</v>
      </c>
    </row>
    <row r="48" spans="1:17" s="35" customFormat="1" x14ac:dyDescent="0.3">
      <c r="A48" s="251" t="s">
        <v>60</v>
      </c>
      <c r="B48" s="34">
        <f>SUM(B12:B19,B9)</f>
        <v>0</v>
      </c>
      <c r="C48" s="34">
        <f>SUM(C12:C19,C9)</f>
        <v>0</v>
      </c>
      <c r="D48" s="34">
        <f>SUM(D12:D19,D9)</f>
        <v>0</v>
      </c>
      <c r="E48" s="34">
        <f>SUM(E12:E19,E9)</f>
        <v>0</v>
      </c>
      <c r="F48" s="242">
        <f t="shared" si="9"/>
        <v>0</v>
      </c>
      <c r="G48" s="34">
        <f>SUM(G12:G19,G9)</f>
        <v>0</v>
      </c>
      <c r="H48" s="34">
        <f>SUM(H12:H19,H9)</f>
        <v>0</v>
      </c>
      <c r="I48" s="34">
        <f>SUM(I12:I19,I9)</f>
        <v>0</v>
      </c>
      <c r="J48" s="34">
        <f>SUM(J12:J19,J9)</f>
        <v>0</v>
      </c>
      <c r="K48" s="242">
        <f t="shared" si="10"/>
        <v>0</v>
      </c>
      <c r="L48" s="34">
        <f>SUM(L12:L19,L9)</f>
        <v>0</v>
      </c>
      <c r="M48" s="34">
        <f>SUM(M12:M19,M9)</f>
        <v>0</v>
      </c>
      <c r="N48" s="34">
        <f>SUM(N12:N19,N9)</f>
        <v>0</v>
      </c>
      <c r="O48" s="34">
        <f>SUM(O12:O19,O9)</f>
        <v>0</v>
      </c>
      <c r="P48" s="242">
        <f t="shared" si="12"/>
        <v>0</v>
      </c>
      <c r="Q48" s="243">
        <f t="shared" si="13"/>
        <v>0</v>
      </c>
    </row>
    <row r="49" spans="1:17" s="35" customFormat="1" ht="4.5" customHeight="1" x14ac:dyDescent="0.3">
      <c r="A49" s="244"/>
      <c r="B49" s="245"/>
      <c r="C49" s="245"/>
      <c r="D49" s="245"/>
      <c r="E49" s="245"/>
      <c r="F49" s="246"/>
      <c r="G49" s="245"/>
      <c r="H49" s="245"/>
      <c r="I49" s="245"/>
      <c r="J49" s="245"/>
      <c r="K49" s="246"/>
      <c r="L49" s="245"/>
      <c r="M49" s="245"/>
      <c r="N49" s="245"/>
      <c r="O49" s="245"/>
      <c r="P49" s="246"/>
      <c r="Q49" s="246"/>
    </row>
    <row r="50" spans="1:17" s="30" customFormat="1" x14ac:dyDescent="0.3">
      <c r="A50" s="241" t="s">
        <v>61</v>
      </c>
      <c r="B50" s="242">
        <f>B41-B43</f>
        <v>0</v>
      </c>
      <c r="C50" s="242">
        <f>C41-C43</f>
        <v>0</v>
      </c>
      <c r="D50" s="242">
        <f>D41-D43</f>
        <v>0</v>
      </c>
      <c r="E50" s="242">
        <f>E41-E43</f>
        <v>0</v>
      </c>
      <c r="F50" s="242">
        <f>SUM(B50:E50)</f>
        <v>0</v>
      </c>
      <c r="G50" s="242">
        <f>G41-G43</f>
        <v>0</v>
      </c>
      <c r="H50" s="242">
        <f>H41-H43</f>
        <v>0</v>
      </c>
      <c r="I50" s="242">
        <f>I41-I43</f>
        <v>0</v>
      </c>
      <c r="J50" s="242">
        <f>J41-J43</f>
        <v>0</v>
      </c>
      <c r="K50" s="242">
        <f>SUM(G50:J50)</f>
        <v>0</v>
      </c>
      <c r="L50" s="242">
        <f>L41-L43</f>
        <v>0</v>
      </c>
      <c r="M50" s="242">
        <f>M41-M43</f>
        <v>0</v>
      </c>
      <c r="N50" s="242">
        <f>N41-N43</f>
        <v>0</v>
      </c>
      <c r="O50" s="242">
        <f>O41-O43</f>
        <v>0</v>
      </c>
      <c r="P50" s="242">
        <f t="shared" si="12"/>
        <v>0</v>
      </c>
      <c r="Q50" s="243">
        <f t="shared" si="13"/>
        <v>0</v>
      </c>
    </row>
    <row r="51" spans="1:17" s="35" customFormat="1" ht="30.6" customHeight="1" x14ac:dyDescent="0.3">
      <c r="A51" s="252" t="str">
        <f>IF('Данные Заявителя'!B8='Служебный лист'!G6,"Налог на прибыль","Налог уплачиваемый в связи с применением УСН")</f>
        <v>Налог уплачиваемый в связи с применением УСН</v>
      </c>
      <c r="B51" s="253">
        <f>VLOOKUP('Данные Заявителя'!$B$8,'Служебный лист'!$N$108:$Z$117,'Служебный лист'!O105,0)</f>
        <v>0</v>
      </c>
      <c r="C51" s="253">
        <f>VLOOKUP('Данные Заявителя'!$B$8,'Служебный лист'!$N$108:$Z$117,'Служебный лист'!P105,0)</f>
        <v>0</v>
      </c>
      <c r="D51" s="253">
        <f>VLOOKUP('Данные Заявителя'!$B$8,'Служебный лист'!$N$108:$Z$117,'Служебный лист'!Q105,0)</f>
        <v>0</v>
      </c>
      <c r="E51" s="253">
        <f>VLOOKUP('Данные Заявителя'!$B$8,'Служебный лист'!$N$108:$Z$117,'Служебный лист'!R105,0)</f>
        <v>0</v>
      </c>
      <c r="F51" s="254">
        <f>SUM(B51:E51)</f>
        <v>0</v>
      </c>
      <c r="G51" s="253">
        <f>VLOOKUP('Данные Заявителя'!$B$8,'Служебный лист'!$N$108:$Z$117,'Служебный лист'!T105,0)</f>
        <v>0</v>
      </c>
      <c r="H51" s="253">
        <f>VLOOKUP('Данные Заявителя'!$B$8,'Служебный лист'!$N$108:$Z$117,'Служебный лист'!U105,0)</f>
        <v>0</v>
      </c>
      <c r="I51" s="253">
        <f>VLOOKUP('Данные Заявителя'!$B$8,'Служебный лист'!$N$108:$Z$117,'Служебный лист'!V105,0)</f>
        <v>0</v>
      </c>
      <c r="J51" s="253">
        <f>VLOOKUP('Данные Заявителя'!$B$8,'Служебный лист'!$N$108:$Z$117,'Служебный лист'!W105,0)</f>
        <v>0</v>
      </c>
      <c r="K51" s="254">
        <f>SUM(G51:J51)</f>
        <v>0</v>
      </c>
      <c r="L51" s="253">
        <f>VLOOKUP('Данные Заявителя'!$B$8,'Служебный лист'!$N$108:$Z$117,'Служебный лист'!W105,0)</f>
        <v>0</v>
      </c>
      <c r="M51" s="253">
        <f>VLOOKUP('Данные Заявителя'!$B$8,'Служебный лист'!$N$108:$Z$117,'Служебный лист'!X105,0)</f>
        <v>0</v>
      </c>
      <c r="N51" s="253">
        <f>VLOOKUP('Данные Заявителя'!$B$8,'Служебный лист'!$N$108:$Z$117,'Служебный лист'!Y105,0)</f>
        <v>0</v>
      </c>
      <c r="O51" s="253">
        <f>VLOOKUP('Данные Заявителя'!$B$8,'Служебный лист'!$N$108:$Z$117,'Служебный лист'!Z105,0)</f>
        <v>0</v>
      </c>
      <c r="P51" s="254">
        <f>SUM(L51:O51)</f>
        <v>0</v>
      </c>
      <c r="Q51" s="255">
        <f>F51+K51+P51</f>
        <v>0</v>
      </c>
    </row>
    <row r="52" spans="1:17" s="30" customFormat="1" x14ac:dyDescent="0.3">
      <c r="A52" s="241" t="s">
        <v>62</v>
      </c>
      <c r="B52" s="242">
        <f>B50-B51</f>
        <v>0</v>
      </c>
      <c r="C52" s="242">
        <f>C50-C51</f>
        <v>0</v>
      </c>
      <c r="D52" s="242">
        <f>D50-D51</f>
        <v>0</v>
      </c>
      <c r="E52" s="242">
        <f>E50-E51</f>
        <v>0</v>
      </c>
      <c r="F52" s="242">
        <f>SUM(B52:E52)</f>
        <v>0</v>
      </c>
      <c r="G52" s="242">
        <f>G50-G51</f>
        <v>0</v>
      </c>
      <c r="H52" s="242">
        <f>H50-H51</f>
        <v>0</v>
      </c>
      <c r="I52" s="242">
        <f>I50-I51</f>
        <v>0</v>
      </c>
      <c r="J52" s="242">
        <f>J50-J51</f>
        <v>0</v>
      </c>
      <c r="K52" s="242">
        <f>SUM(G52:J52)</f>
        <v>0</v>
      </c>
      <c r="L52" s="242">
        <f>L50-L51</f>
        <v>0</v>
      </c>
      <c r="M52" s="242">
        <f>M50-M51</f>
        <v>0</v>
      </c>
      <c r="N52" s="242">
        <f>N50-N51</f>
        <v>0</v>
      </c>
      <c r="O52" s="242">
        <f>O50-O51</f>
        <v>0</v>
      </c>
      <c r="P52" s="242">
        <f t="shared" si="12"/>
        <v>0</v>
      </c>
      <c r="Q52" s="243">
        <f t="shared" si="13"/>
        <v>0</v>
      </c>
    </row>
    <row r="55" spans="1:17" x14ac:dyDescent="0.3">
      <c r="A55" s="267" t="s">
        <v>325</v>
      </c>
    </row>
    <row r="56" spans="1:17" ht="15" customHeight="1" x14ac:dyDescent="0.3">
      <c r="A56" s="388" t="s">
        <v>99</v>
      </c>
      <c r="B56" s="388" t="s">
        <v>67</v>
      </c>
      <c r="C56" s="388"/>
      <c r="D56" s="388"/>
      <c r="E56" s="388"/>
      <c r="F56" s="388" t="s">
        <v>69</v>
      </c>
      <c r="G56" s="388"/>
      <c r="H56" s="388"/>
      <c r="I56" s="388"/>
      <c r="J56" s="388" t="s">
        <v>70</v>
      </c>
      <c r="K56" s="388"/>
      <c r="L56" s="388"/>
      <c r="M56" s="388"/>
      <c r="N56" s="386" t="s">
        <v>73</v>
      </c>
    </row>
    <row r="57" spans="1:17" x14ac:dyDescent="0.3">
      <c r="A57" s="388"/>
      <c r="B57" s="32" t="s">
        <v>63</v>
      </c>
      <c r="C57" s="32" t="s">
        <v>64</v>
      </c>
      <c r="D57" s="32" t="s">
        <v>65</v>
      </c>
      <c r="E57" s="32" t="s">
        <v>66</v>
      </c>
      <c r="F57" s="32" t="s">
        <v>63</v>
      </c>
      <c r="G57" s="32" t="s">
        <v>64</v>
      </c>
      <c r="H57" s="32" t="s">
        <v>65</v>
      </c>
      <c r="I57" s="32" t="s">
        <v>66</v>
      </c>
      <c r="J57" s="32" t="s">
        <v>63</v>
      </c>
      <c r="K57" s="32" t="s">
        <v>64</v>
      </c>
      <c r="L57" s="32" t="s">
        <v>65</v>
      </c>
      <c r="M57" s="32" t="s">
        <v>66</v>
      </c>
      <c r="N57" s="387"/>
    </row>
    <row r="58" spans="1:17" x14ac:dyDescent="0.3">
      <c r="A58" s="210" t="s">
        <v>76</v>
      </c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2"/>
      <c r="M58" s="212"/>
      <c r="N58" s="213"/>
    </row>
    <row r="59" spans="1:17" x14ac:dyDescent="0.3">
      <c r="A59" s="39" t="s">
        <v>77</v>
      </c>
      <c r="B59" s="40">
        <f>B60</f>
        <v>0</v>
      </c>
      <c r="C59" s="40">
        <f t="shared" ref="C59:M59" si="16">C60</f>
        <v>0</v>
      </c>
      <c r="D59" s="40">
        <f t="shared" si="16"/>
        <v>0</v>
      </c>
      <c r="E59" s="40">
        <f t="shared" si="16"/>
        <v>0</v>
      </c>
      <c r="F59" s="40">
        <f t="shared" si="16"/>
        <v>0</v>
      </c>
      <c r="G59" s="40">
        <f t="shared" si="16"/>
        <v>0</v>
      </c>
      <c r="H59" s="40">
        <f t="shared" si="16"/>
        <v>0</v>
      </c>
      <c r="I59" s="40">
        <f t="shared" si="16"/>
        <v>0</v>
      </c>
      <c r="J59" s="40">
        <f t="shared" si="16"/>
        <v>0</v>
      </c>
      <c r="K59" s="40">
        <f t="shared" si="16"/>
        <v>0</v>
      </c>
      <c r="L59" s="40">
        <f t="shared" si="16"/>
        <v>0</v>
      </c>
      <c r="M59" s="40">
        <f t="shared" si="16"/>
        <v>0</v>
      </c>
      <c r="N59" s="40">
        <f>SUM(B59:M59)</f>
        <v>0</v>
      </c>
    </row>
    <row r="60" spans="1:17" x14ac:dyDescent="0.3">
      <c r="A60" s="41" t="s">
        <v>100</v>
      </c>
      <c r="B60" s="42">
        <f>B41</f>
        <v>0</v>
      </c>
      <c r="C60" s="42">
        <f>C41</f>
        <v>0</v>
      </c>
      <c r="D60" s="42">
        <f>D41</f>
        <v>0</v>
      </c>
      <c r="E60" s="42">
        <f>E41</f>
        <v>0</v>
      </c>
      <c r="F60" s="42">
        <f>G41</f>
        <v>0</v>
      </c>
      <c r="G60" s="42">
        <f>H41</f>
        <v>0</v>
      </c>
      <c r="H60" s="42">
        <f>I41</f>
        <v>0</v>
      </c>
      <c r="I60" s="42">
        <f>J41</f>
        <v>0</v>
      </c>
      <c r="J60" s="42">
        <f>L41</f>
        <v>0</v>
      </c>
      <c r="K60" s="42">
        <f>M41</f>
        <v>0</v>
      </c>
      <c r="L60" s="42">
        <f>N41</f>
        <v>0</v>
      </c>
      <c r="M60" s="42">
        <f>O41</f>
        <v>0</v>
      </c>
      <c r="N60" s="42">
        <f t="shared" ref="N60:N78" si="17">SUM(B60:M60)</f>
        <v>0</v>
      </c>
    </row>
    <row r="61" spans="1:17" x14ac:dyDescent="0.3">
      <c r="A61" s="39" t="s">
        <v>78</v>
      </c>
      <c r="B61" s="40">
        <f>B62+B63</f>
        <v>0</v>
      </c>
      <c r="C61" s="40">
        <f t="shared" ref="C61:M61" si="18">C62+C63</f>
        <v>0</v>
      </c>
      <c r="D61" s="40">
        <f t="shared" si="18"/>
        <v>0</v>
      </c>
      <c r="E61" s="40">
        <f t="shared" si="18"/>
        <v>0</v>
      </c>
      <c r="F61" s="40">
        <f t="shared" si="18"/>
        <v>0</v>
      </c>
      <c r="G61" s="40">
        <f t="shared" si="18"/>
        <v>0</v>
      </c>
      <c r="H61" s="40">
        <f t="shared" si="18"/>
        <v>0</v>
      </c>
      <c r="I61" s="40">
        <f t="shared" si="18"/>
        <v>0</v>
      </c>
      <c r="J61" s="40">
        <f t="shared" si="18"/>
        <v>0</v>
      </c>
      <c r="K61" s="40">
        <f t="shared" si="18"/>
        <v>0</v>
      </c>
      <c r="L61" s="40">
        <f t="shared" si="18"/>
        <v>0</v>
      </c>
      <c r="M61" s="40">
        <f t="shared" si="18"/>
        <v>0</v>
      </c>
      <c r="N61" s="40">
        <f t="shared" si="17"/>
        <v>0</v>
      </c>
    </row>
    <row r="62" spans="1:17" x14ac:dyDescent="0.3">
      <c r="A62" s="41" t="s">
        <v>101</v>
      </c>
      <c r="B62" s="42">
        <f>B43-B46</f>
        <v>0</v>
      </c>
      <c r="C62" s="42">
        <f>C43-C46</f>
        <v>0</v>
      </c>
      <c r="D62" s="42">
        <f>D43-D46</f>
        <v>0</v>
      </c>
      <c r="E62" s="42">
        <f>E43-E46</f>
        <v>0</v>
      </c>
      <c r="F62" s="42">
        <f>G43-G46</f>
        <v>0</v>
      </c>
      <c r="G62" s="42">
        <f>H43-H46</f>
        <v>0</v>
      </c>
      <c r="H62" s="42">
        <f>I43-I46</f>
        <v>0</v>
      </c>
      <c r="I62" s="42">
        <f>J43-J46</f>
        <v>0</v>
      </c>
      <c r="J62" s="42">
        <f>L43-L46</f>
        <v>0</v>
      </c>
      <c r="K62" s="42">
        <f>M43-M46</f>
        <v>0</v>
      </c>
      <c r="L62" s="42">
        <f>N43-N46</f>
        <v>0</v>
      </c>
      <c r="M62" s="42">
        <f>O43-O46</f>
        <v>0</v>
      </c>
      <c r="N62" s="42">
        <f t="shared" si="17"/>
        <v>0</v>
      </c>
    </row>
    <row r="63" spans="1:17" x14ac:dyDescent="0.3">
      <c r="A63" s="43" t="s">
        <v>79</v>
      </c>
      <c r="B63" s="42">
        <f>B51</f>
        <v>0</v>
      </c>
      <c r="C63" s="42">
        <f>C51</f>
        <v>0</v>
      </c>
      <c r="D63" s="42">
        <f>D51</f>
        <v>0</v>
      </c>
      <c r="E63" s="42">
        <f>E51</f>
        <v>0</v>
      </c>
      <c r="F63" s="42">
        <f>G51</f>
        <v>0</v>
      </c>
      <c r="G63" s="42">
        <f>H51</f>
        <v>0</v>
      </c>
      <c r="H63" s="42">
        <f>I51</f>
        <v>0</v>
      </c>
      <c r="I63" s="42">
        <f>J51</f>
        <v>0</v>
      </c>
      <c r="J63" s="42">
        <f>L51</f>
        <v>0</v>
      </c>
      <c r="K63" s="42">
        <f>M51</f>
        <v>0</v>
      </c>
      <c r="L63" s="42">
        <f>N51</f>
        <v>0</v>
      </c>
      <c r="M63" s="42">
        <f>O51</f>
        <v>0</v>
      </c>
      <c r="N63" s="42">
        <f t="shared" si="17"/>
        <v>0</v>
      </c>
    </row>
    <row r="64" spans="1:17" x14ac:dyDescent="0.3">
      <c r="A64" s="39" t="s">
        <v>80</v>
      </c>
      <c r="B64" s="40">
        <f>B59-B61</f>
        <v>0</v>
      </c>
      <c r="C64" s="40">
        <f t="shared" ref="C64:M64" si="19">C59-C61</f>
        <v>0</v>
      </c>
      <c r="D64" s="40">
        <f t="shared" si="19"/>
        <v>0</v>
      </c>
      <c r="E64" s="40">
        <f t="shared" si="19"/>
        <v>0</v>
      </c>
      <c r="F64" s="40">
        <f t="shared" si="19"/>
        <v>0</v>
      </c>
      <c r="G64" s="40">
        <f t="shared" si="19"/>
        <v>0</v>
      </c>
      <c r="H64" s="40">
        <f t="shared" si="19"/>
        <v>0</v>
      </c>
      <c r="I64" s="40">
        <f t="shared" si="19"/>
        <v>0</v>
      </c>
      <c r="J64" s="40">
        <f t="shared" si="19"/>
        <v>0</v>
      </c>
      <c r="K64" s="40">
        <f t="shared" si="19"/>
        <v>0</v>
      </c>
      <c r="L64" s="40">
        <f t="shared" si="19"/>
        <v>0</v>
      </c>
      <c r="M64" s="40">
        <f t="shared" si="19"/>
        <v>0</v>
      </c>
      <c r="N64" s="40">
        <f t="shared" si="17"/>
        <v>0</v>
      </c>
    </row>
    <row r="65" spans="1:14" x14ac:dyDescent="0.3">
      <c r="A65" s="210" t="s">
        <v>81</v>
      </c>
      <c r="B65" s="211"/>
      <c r="C65" s="211"/>
      <c r="D65" s="211"/>
      <c r="E65" s="211"/>
      <c r="F65" s="211"/>
      <c r="G65" s="211"/>
      <c r="H65" s="211"/>
      <c r="I65" s="211"/>
      <c r="J65" s="211"/>
      <c r="K65" s="211"/>
      <c r="L65" s="212"/>
      <c r="M65" s="212"/>
      <c r="N65" s="213"/>
    </row>
    <row r="66" spans="1:14" x14ac:dyDescent="0.3">
      <c r="A66" s="39" t="s">
        <v>77</v>
      </c>
      <c r="B66" s="44">
        <v>0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5">
        <v>0</v>
      </c>
      <c r="M66" s="45">
        <v>0</v>
      </c>
      <c r="N66" s="45">
        <f t="shared" si="17"/>
        <v>0</v>
      </c>
    </row>
    <row r="67" spans="1:14" x14ac:dyDescent="0.3">
      <c r="A67" s="39" t="s">
        <v>78</v>
      </c>
      <c r="B67" s="46">
        <f>B68</f>
        <v>0</v>
      </c>
      <c r="C67" s="46">
        <f t="shared" ref="C67:M67" si="20">C68</f>
        <v>0</v>
      </c>
      <c r="D67" s="46">
        <f t="shared" si="20"/>
        <v>0</v>
      </c>
      <c r="E67" s="46">
        <f t="shared" si="20"/>
        <v>0</v>
      </c>
      <c r="F67" s="46">
        <f t="shared" si="20"/>
        <v>0</v>
      </c>
      <c r="G67" s="46">
        <f t="shared" si="20"/>
        <v>0</v>
      </c>
      <c r="H67" s="46">
        <f t="shared" si="20"/>
        <v>0</v>
      </c>
      <c r="I67" s="46">
        <f t="shared" si="20"/>
        <v>0</v>
      </c>
      <c r="J67" s="46">
        <f t="shared" si="20"/>
        <v>0</v>
      </c>
      <c r="K67" s="46">
        <f t="shared" si="20"/>
        <v>0</v>
      </c>
      <c r="L67" s="46">
        <f t="shared" si="20"/>
        <v>0</v>
      </c>
      <c r="M67" s="46">
        <f t="shared" si="20"/>
        <v>0</v>
      </c>
      <c r="N67" s="46">
        <f t="shared" si="17"/>
        <v>0</v>
      </c>
    </row>
    <row r="68" spans="1:14" x14ac:dyDescent="0.3">
      <c r="A68" s="41" t="s">
        <v>82</v>
      </c>
      <c r="B68" s="47">
        <f>'Служебный лист'!O65</f>
        <v>0</v>
      </c>
      <c r="C68" s="47">
        <f>'Служебный лист'!P65</f>
        <v>0</v>
      </c>
      <c r="D68" s="47">
        <f>'Служебный лист'!Q65</f>
        <v>0</v>
      </c>
      <c r="E68" s="47">
        <f>'Служебный лист'!R65</f>
        <v>0</v>
      </c>
      <c r="F68" s="47">
        <f>'Служебный лист'!S65</f>
        <v>0</v>
      </c>
      <c r="G68" s="47">
        <f>'Служебный лист'!T65</f>
        <v>0</v>
      </c>
      <c r="H68" s="47">
        <f>'Служебный лист'!U65</f>
        <v>0</v>
      </c>
      <c r="I68" s="47">
        <f>'Служебный лист'!V65</f>
        <v>0</v>
      </c>
      <c r="J68" s="47">
        <f>'Служебный лист'!W65</f>
        <v>0</v>
      </c>
      <c r="K68" s="47">
        <f>'Служебный лист'!X65</f>
        <v>0</v>
      </c>
      <c r="L68" s="47">
        <f>'Служебный лист'!Y65</f>
        <v>0</v>
      </c>
      <c r="M68" s="47">
        <f>'Служебный лист'!Z65</f>
        <v>0</v>
      </c>
      <c r="N68" s="47">
        <f t="shared" si="17"/>
        <v>0</v>
      </c>
    </row>
    <row r="69" spans="1:14" x14ac:dyDescent="0.3">
      <c r="A69" s="39" t="s">
        <v>83</v>
      </c>
      <c r="B69" s="46">
        <f>B66-B67</f>
        <v>0</v>
      </c>
      <c r="C69" s="46">
        <f t="shared" ref="C69:M69" si="21">C66-C67</f>
        <v>0</v>
      </c>
      <c r="D69" s="46">
        <f t="shared" si="21"/>
        <v>0</v>
      </c>
      <c r="E69" s="46">
        <f t="shared" si="21"/>
        <v>0</v>
      </c>
      <c r="F69" s="46">
        <f t="shared" si="21"/>
        <v>0</v>
      </c>
      <c r="G69" s="46">
        <f t="shared" si="21"/>
        <v>0</v>
      </c>
      <c r="H69" s="46">
        <f t="shared" si="21"/>
        <v>0</v>
      </c>
      <c r="I69" s="46">
        <f t="shared" si="21"/>
        <v>0</v>
      </c>
      <c r="J69" s="46">
        <f t="shared" si="21"/>
        <v>0</v>
      </c>
      <c r="K69" s="46">
        <f t="shared" si="21"/>
        <v>0</v>
      </c>
      <c r="L69" s="46">
        <f t="shared" si="21"/>
        <v>0</v>
      </c>
      <c r="M69" s="46">
        <f t="shared" si="21"/>
        <v>0</v>
      </c>
      <c r="N69" s="46">
        <f t="shared" si="17"/>
        <v>0</v>
      </c>
    </row>
    <row r="70" spans="1:14" x14ac:dyDescent="0.3">
      <c r="A70" s="210" t="s">
        <v>84</v>
      </c>
      <c r="B70" s="211"/>
      <c r="C70" s="211"/>
      <c r="D70" s="211"/>
      <c r="E70" s="211"/>
      <c r="F70" s="211"/>
      <c r="G70" s="211"/>
      <c r="H70" s="211"/>
      <c r="I70" s="211"/>
      <c r="J70" s="211"/>
      <c r="K70" s="211"/>
      <c r="L70" s="212"/>
      <c r="M70" s="212"/>
      <c r="N70" s="213"/>
    </row>
    <row r="71" spans="1:14" x14ac:dyDescent="0.3">
      <c r="A71" s="39" t="s">
        <v>77</v>
      </c>
      <c r="B71" s="46">
        <f>SUM(B72:B73)</f>
        <v>0</v>
      </c>
      <c r="C71" s="46">
        <f t="shared" ref="C71:M71" si="22">SUM(C72:C73)</f>
        <v>0</v>
      </c>
      <c r="D71" s="46">
        <f t="shared" si="22"/>
        <v>0</v>
      </c>
      <c r="E71" s="46">
        <f t="shared" si="22"/>
        <v>0</v>
      </c>
      <c r="F71" s="46">
        <f t="shared" si="22"/>
        <v>0</v>
      </c>
      <c r="G71" s="46">
        <f t="shared" si="22"/>
        <v>0</v>
      </c>
      <c r="H71" s="46">
        <f t="shared" si="22"/>
        <v>0</v>
      </c>
      <c r="I71" s="46">
        <f t="shared" si="22"/>
        <v>0</v>
      </c>
      <c r="J71" s="46">
        <f t="shared" si="22"/>
        <v>0</v>
      </c>
      <c r="K71" s="46">
        <f t="shared" si="22"/>
        <v>0</v>
      </c>
      <c r="L71" s="46">
        <f t="shared" si="22"/>
        <v>0</v>
      </c>
      <c r="M71" s="46">
        <f t="shared" si="22"/>
        <v>0</v>
      </c>
      <c r="N71" s="46">
        <f t="shared" si="17"/>
        <v>0</v>
      </c>
    </row>
    <row r="72" spans="1:14" s="35" customFormat="1" x14ac:dyDescent="0.3">
      <c r="A72" s="218" t="s">
        <v>104</v>
      </c>
      <c r="B72" s="219">
        <f>'Данные Заявителя'!B84</f>
        <v>0</v>
      </c>
      <c r="C72" s="219">
        <f>'Данные Заявителя'!C84</f>
        <v>0</v>
      </c>
      <c r="D72" s="219">
        <f>'Данные Заявителя'!D84</f>
        <v>0</v>
      </c>
      <c r="E72" s="219">
        <f>'Данные Заявителя'!E84</f>
        <v>0</v>
      </c>
      <c r="F72" s="219">
        <f>'Данные Заявителя'!F84</f>
        <v>0</v>
      </c>
      <c r="G72" s="219">
        <f>'Данные Заявителя'!G84</f>
        <v>0</v>
      </c>
      <c r="H72" s="219">
        <f>'Данные Заявителя'!H84</f>
        <v>0</v>
      </c>
      <c r="I72" s="219">
        <f>'Данные Заявителя'!I84</f>
        <v>0</v>
      </c>
      <c r="J72" s="219">
        <f>'Данные Заявителя'!J84</f>
        <v>0</v>
      </c>
      <c r="K72" s="219">
        <f>'Данные Заявителя'!K84</f>
        <v>0</v>
      </c>
      <c r="L72" s="219">
        <f>'Данные Заявителя'!L84</f>
        <v>0</v>
      </c>
      <c r="M72" s="219">
        <f>'Данные Заявителя'!M84</f>
        <v>0</v>
      </c>
      <c r="N72" s="219">
        <f t="shared" si="17"/>
        <v>0</v>
      </c>
    </row>
    <row r="73" spans="1:14" s="35" customFormat="1" x14ac:dyDescent="0.3">
      <c r="A73" s="218" t="s">
        <v>102</v>
      </c>
      <c r="B73" s="219">
        <f>'Данные Заявителя'!B16/1000</f>
        <v>0</v>
      </c>
      <c r="C73" s="220">
        <v>0</v>
      </c>
      <c r="D73" s="220">
        <v>0</v>
      </c>
      <c r="E73" s="220">
        <v>0</v>
      </c>
      <c r="F73" s="220">
        <v>0</v>
      </c>
      <c r="G73" s="220">
        <v>0</v>
      </c>
      <c r="H73" s="220">
        <v>0</v>
      </c>
      <c r="I73" s="220">
        <v>0</v>
      </c>
      <c r="J73" s="220">
        <v>0</v>
      </c>
      <c r="K73" s="220">
        <v>0</v>
      </c>
      <c r="L73" s="58">
        <v>0</v>
      </c>
      <c r="M73" s="58">
        <v>0</v>
      </c>
      <c r="N73" s="58">
        <f t="shared" si="17"/>
        <v>0</v>
      </c>
    </row>
    <row r="74" spans="1:14" s="35" customFormat="1" x14ac:dyDescent="0.3">
      <c r="A74" s="221" t="s">
        <v>78</v>
      </c>
      <c r="B74" s="222">
        <f>SUM(B75:B76)</f>
        <v>0</v>
      </c>
      <c r="C74" s="222">
        <f t="shared" ref="C74:M74" si="23">SUM(C75:C76)</f>
        <v>0</v>
      </c>
      <c r="D74" s="222">
        <f t="shared" si="23"/>
        <v>0</v>
      </c>
      <c r="E74" s="222">
        <f t="shared" si="23"/>
        <v>0</v>
      </c>
      <c r="F74" s="222">
        <f t="shared" si="23"/>
        <v>0</v>
      </c>
      <c r="G74" s="222">
        <f t="shared" si="23"/>
        <v>0</v>
      </c>
      <c r="H74" s="222">
        <f t="shared" si="23"/>
        <v>0</v>
      </c>
      <c r="I74" s="222">
        <f t="shared" si="23"/>
        <v>0</v>
      </c>
      <c r="J74" s="222">
        <f t="shared" si="23"/>
        <v>0</v>
      </c>
      <c r="K74" s="222">
        <f t="shared" si="23"/>
        <v>0</v>
      </c>
      <c r="L74" s="222">
        <f t="shared" si="23"/>
        <v>0</v>
      </c>
      <c r="M74" s="222">
        <f t="shared" si="23"/>
        <v>0</v>
      </c>
      <c r="N74" s="222">
        <f t="shared" si="17"/>
        <v>0</v>
      </c>
    </row>
    <row r="75" spans="1:14" s="35" customFormat="1" x14ac:dyDescent="0.3">
      <c r="A75" s="223" t="s">
        <v>103</v>
      </c>
      <c r="B75" s="219">
        <f>'Служебный лист'!B153</f>
        <v>0</v>
      </c>
      <c r="C75" s="219">
        <f>'Служебный лист'!C153</f>
        <v>0</v>
      </c>
      <c r="D75" s="219">
        <f>'Служебный лист'!D153</f>
        <v>0</v>
      </c>
      <c r="E75" s="219">
        <f>'Служебный лист'!E153</f>
        <v>0</v>
      </c>
      <c r="F75" s="219">
        <f>'Служебный лист'!F153</f>
        <v>0</v>
      </c>
      <c r="G75" s="219">
        <f>'Служебный лист'!G153</f>
        <v>0</v>
      </c>
      <c r="H75" s="219">
        <f>'Служебный лист'!H153</f>
        <v>0</v>
      </c>
      <c r="I75" s="219">
        <f>'Служебный лист'!I153</f>
        <v>0</v>
      </c>
      <c r="J75" s="219">
        <f>'Служебный лист'!J153</f>
        <v>0</v>
      </c>
      <c r="K75" s="219">
        <f>'Служебный лист'!K153</f>
        <v>0</v>
      </c>
      <c r="L75" s="219">
        <f>'Служебный лист'!L153</f>
        <v>0</v>
      </c>
      <c r="M75" s="219">
        <f>'Служебный лист'!M153</f>
        <v>0</v>
      </c>
      <c r="N75" s="219">
        <f t="shared" si="17"/>
        <v>0</v>
      </c>
    </row>
    <row r="76" spans="1:14" s="35" customFormat="1" x14ac:dyDescent="0.3">
      <c r="A76" s="224" t="s">
        <v>105</v>
      </c>
      <c r="B76" s="219">
        <f>'Данные Заявителя'!B85</f>
        <v>0</v>
      </c>
      <c r="C76" s="219">
        <f>'Данные Заявителя'!C85</f>
        <v>0</v>
      </c>
      <c r="D76" s="219">
        <f>'Данные Заявителя'!D85</f>
        <v>0</v>
      </c>
      <c r="E76" s="219">
        <f>'Данные Заявителя'!E85</f>
        <v>0</v>
      </c>
      <c r="F76" s="219">
        <f>'Данные Заявителя'!F85</f>
        <v>0</v>
      </c>
      <c r="G76" s="219">
        <f>'Данные Заявителя'!G85</f>
        <v>0</v>
      </c>
      <c r="H76" s="219">
        <f>'Данные Заявителя'!H85</f>
        <v>0</v>
      </c>
      <c r="I76" s="219">
        <f>'Данные Заявителя'!I85</f>
        <v>0</v>
      </c>
      <c r="J76" s="219">
        <f>'Данные Заявителя'!J85</f>
        <v>0</v>
      </c>
      <c r="K76" s="219">
        <f>'Данные Заявителя'!K85</f>
        <v>0</v>
      </c>
      <c r="L76" s="219">
        <f>'Данные Заявителя'!L85</f>
        <v>0</v>
      </c>
      <c r="M76" s="219">
        <f>'Данные Заявителя'!M85</f>
        <v>0</v>
      </c>
      <c r="N76" s="219">
        <f t="shared" si="17"/>
        <v>0</v>
      </c>
    </row>
    <row r="77" spans="1:14" x14ac:dyDescent="0.3">
      <c r="A77" s="39" t="s">
        <v>85</v>
      </c>
      <c r="B77" s="46">
        <f>B71-B74</f>
        <v>0</v>
      </c>
      <c r="C77" s="46">
        <f t="shared" ref="C77:M77" si="24">C71-C74</f>
        <v>0</v>
      </c>
      <c r="D77" s="46">
        <f t="shared" si="24"/>
        <v>0</v>
      </c>
      <c r="E77" s="46">
        <f t="shared" si="24"/>
        <v>0</v>
      </c>
      <c r="F77" s="46">
        <f t="shared" si="24"/>
        <v>0</v>
      </c>
      <c r="G77" s="46">
        <f t="shared" si="24"/>
        <v>0</v>
      </c>
      <c r="H77" s="46">
        <f t="shared" si="24"/>
        <v>0</v>
      </c>
      <c r="I77" s="46">
        <f t="shared" si="24"/>
        <v>0</v>
      </c>
      <c r="J77" s="46">
        <f t="shared" si="24"/>
        <v>0</v>
      </c>
      <c r="K77" s="46">
        <f t="shared" si="24"/>
        <v>0</v>
      </c>
      <c r="L77" s="46">
        <f t="shared" si="24"/>
        <v>0</v>
      </c>
      <c r="M77" s="46">
        <f t="shared" si="24"/>
        <v>0</v>
      </c>
      <c r="N77" s="46">
        <f t="shared" si="17"/>
        <v>0</v>
      </c>
    </row>
    <row r="78" spans="1:14" x14ac:dyDescent="0.3">
      <c r="A78" s="225" t="s">
        <v>86</v>
      </c>
      <c r="B78" s="226">
        <f>B64+B69+B77</f>
        <v>0</v>
      </c>
      <c r="C78" s="226">
        <f t="shared" ref="C78:M78" si="25">C64+C69+C77</f>
        <v>0</v>
      </c>
      <c r="D78" s="226">
        <f t="shared" si="25"/>
        <v>0</v>
      </c>
      <c r="E78" s="226">
        <f t="shared" si="25"/>
        <v>0</v>
      </c>
      <c r="F78" s="226">
        <f t="shared" si="25"/>
        <v>0</v>
      </c>
      <c r="G78" s="226">
        <f t="shared" si="25"/>
        <v>0</v>
      </c>
      <c r="H78" s="226">
        <f t="shared" si="25"/>
        <v>0</v>
      </c>
      <c r="I78" s="226">
        <f t="shared" si="25"/>
        <v>0</v>
      </c>
      <c r="J78" s="226">
        <f t="shared" si="25"/>
        <v>0</v>
      </c>
      <c r="K78" s="226">
        <f t="shared" si="25"/>
        <v>0</v>
      </c>
      <c r="L78" s="226">
        <f t="shared" si="25"/>
        <v>0</v>
      </c>
      <c r="M78" s="226">
        <f t="shared" si="25"/>
        <v>0</v>
      </c>
      <c r="N78" s="226">
        <f t="shared" si="17"/>
        <v>0</v>
      </c>
    </row>
    <row r="79" spans="1:14" x14ac:dyDescent="0.3">
      <c r="A79" s="43" t="s">
        <v>87</v>
      </c>
      <c r="B79" s="47">
        <f>'Данные Заявителя'!B22/1000</f>
        <v>0</v>
      </c>
      <c r="C79" s="47">
        <f>B80</f>
        <v>0</v>
      </c>
      <c r="D79" s="47">
        <f t="shared" ref="D79:M79" si="26">C80</f>
        <v>0</v>
      </c>
      <c r="E79" s="47">
        <f t="shared" si="26"/>
        <v>0</v>
      </c>
      <c r="F79" s="47">
        <f t="shared" si="26"/>
        <v>0</v>
      </c>
      <c r="G79" s="47">
        <f t="shared" si="26"/>
        <v>0</v>
      </c>
      <c r="H79" s="47">
        <f t="shared" si="26"/>
        <v>0</v>
      </c>
      <c r="I79" s="47">
        <f t="shared" si="26"/>
        <v>0</v>
      </c>
      <c r="J79" s="47">
        <f t="shared" si="26"/>
        <v>0</v>
      </c>
      <c r="K79" s="47">
        <f t="shared" si="26"/>
        <v>0</v>
      </c>
      <c r="L79" s="47">
        <f t="shared" si="26"/>
        <v>0</v>
      </c>
      <c r="M79" s="47">
        <f t="shared" si="26"/>
        <v>0</v>
      </c>
      <c r="N79" s="47">
        <f>B79</f>
        <v>0</v>
      </c>
    </row>
    <row r="80" spans="1:14" x14ac:dyDescent="0.3">
      <c r="A80" s="43" t="s">
        <v>88</v>
      </c>
      <c r="B80" s="47">
        <f>B79+B78</f>
        <v>0</v>
      </c>
      <c r="C80" s="47">
        <f t="shared" ref="C80:M80" si="27">C79+C78</f>
        <v>0</v>
      </c>
      <c r="D80" s="47">
        <f t="shared" si="27"/>
        <v>0</v>
      </c>
      <c r="E80" s="47">
        <f t="shared" si="27"/>
        <v>0</v>
      </c>
      <c r="F80" s="47">
        <f t="shared" si="27"/>
        <v>0</v>
      </c>
      <c r="G80" s="47">
        <f t="shared" si="27"/>
        <v>0</v>
      </c>
      <c r="H80" s="47">
        <f t="shared" si="27"/>
        <v>0</v>
      </c>
      <c r="I80" s="47">
        <f t="shared" si="27"/>
        <v>0</v>
      </c>
      <c r="J80" s="47">
        <f t="shared" si="27"/>
        <v>0</v>
      </c>
      <c r="K80" s="47">
        <f t="shared" si="27"/>
        <v>0</v>
      </c>
      <c r="L80" s="47">
        <f t="shared" si="27"/>
        <v>0</v>
      </c>
      <c r="M80" s="47">
        <f t="shared" si="27"/>
        <v>0</v>
      </c>
      <c r="N80" s="47">
        <f>M80</f>
        <v>0</v>
      </c>
    </row>
    <row r="81" spans="1:14" x14ac:dyDescent="0.3">
      <c r="A81" s="48" t="s">
        <v>89</v>
      </c>
      <c r="B81" s="49">
        <f>B78</f>
        <v>0</v>
      </c>
      <c r="C81" s="49">
        <f>B81+C78</f>
        <v>0</v>
      </c>
      <c r="D81" s="49">
        <f t="shared" ref="D81:M81" si="28">C81+D78</f>
        <v>0</v>
      </c>
      <c r="E81" s="49">
        <f t="shared" si="28"/>
        <v>0</v>
      </c>
      <c r="F81" s="49">
        <f t="shared" si="28"/>
        <v>0</v>
      </c>
      <c r="G81" s="49">
        <f t="shared" si="28"/>
        <v>0</v>
      </c>
      <c r="H81" s="49">
        <f t="shared" si="28"/>
        <v>0</v>
      </c>
      <c r="I81" s="49">
        <f t="shared" si="28"/>
        <v>0</v>
      </c>
      <c r="J81" s="49">
        <f t="shared" si="28"/>
        <v>0</v>
      </c>
      <c r="K81" s="49">
        <f t="shared" si="28"/>
        <v>0</v>
      </c>
      <c r="L81" s="49">
        <f t="shared" si="28"/>
        <v>0</v>
      </c>
      <c r="M81" s="49">
        <f t="shared" si="28"/>
        <v>0</v>
      </c>
      <c r="N81" s="49"/>
    </row>
    <row r="84" spans="1:14" x14ac:dyDescent="0.3">
      <c r="A84" s="267" t="s">
        <v>326</v>
      </c>
    </row>
    <row r="85" spans="1:14" x14ac:dyDescent="0.3">
      <c r="A85" s="389" t="s">
        <v>99</v>
      </c>
      <c r="B85" s="388" t="s">
        <v>67</v>
      </c>
      <c r="C85" s="388"/>
      <c r="D85" s="388"/>
      <c r="E85" s="388"/>
      <c r="F85" s="388" t="s">
        <v>69</v>
      </c>
      <c r="G85" s="388"/>
      <c r="H85" s="388"/>
      <c r="I85" s="388"/>
      <c r="J85" s="388" t="s">
        <v>70</v>
      </c>
      <c r="K85" s="388"/>
      <c r="L85" s="388"/>
      <c r="M85" s="388"/>
    </row>
    <row r="86" spans="1:14" x14ac:dyDescent="0.3">
      <c r="A86" s="390"/>
      <c r="B86" s="32" t="s">
        <v>63</v>
      </c>
      <c r="C86" s="32" t="s">
        <v>64</v>
      </c>
      <c r="D86" s="32" t="s">
        <v>65</v>
      </c>
      <c r="E86" s="32" t="s">
        <v>66</v>
      </c>
      <c r="F86" s="32" t="s">
        <v>63</v>
      </c>
      <c r="G86" s="32" t="s">
        <v>64</v>
      </c>
      <c r="H86" s="32" t="s">
        <v>65</v>
      </c>
      <c r="I86" s="32" t="s">
        <v>66</v>
      </c>
      <c r="J86" s="32" t="s">
        <v>63</v>
      </c>
      <c r="K86" s="32" t="s">
        <v>64</v>
      </c>
      <c r="L86" s="32" t="s">
        <v>65</v>
      </c>
      <c r="M86" s="32" t="s">
        <v>66</v>
      </c>
    </row>
    <row r="87" spans="1:14" ht="28.8" x14ac:dyDescent="0.3">
      <c r="A87" s="50" t="s">
        <v>117</v>
      </c>
      <c r="B87" s="51">
        <f>B69</f>
        <v>0</v>
      </c>
      <c r="C87" s="51">
        <f t="shared" ref="C87:M87" si="29">C69</f>
        <v>0</v>
      </c>
      <c r="D87" s="51">
        <f t="shared" si="29"/>
        <v>0</v>
      </c>
      <c r="E87" s="51">
        <f t="shared" si="29"/>
        <v>0</v>
      </c>
      <c r="F87" s="51">
        <f t="shared" si="29"/>
        <v>0</v>
      </c>
      <c r="G87" s="51">
        <f t="shared" si="29"/>
        <v>0</v>
      </c>
      <c r="H87" s="51">
        <f t="shared" si="29"/>
        <v>0</v>
      </c>
      <c r="I87" s="51">
        <f t="shared" si="29"/>
        <v>0</v>
      </c>
      <c r="J87" s="51">
        <f t="shared" si="29"/>
        <v>0</v>
      </c>
      <c r="K87" s="51">
        <f t="shared" si="29"/>
        <v>0</v>
      </c>
      <c r="L87" s="51">
        <f t="shared" si="29"/>
        <v>0</v>
      </c>
      <c r="M87" s="51">
        <f t="shared" si="29"/>
        <v>0</v>
      </c>
    </row>
    <row r="88" spans="1:14" ht="28.8" x14ac:dyDescent="0.3">
      <c r="A88" s="50" t="s">
        <v>118</v>
      </c>
      <c r="B88" s="51">
        <f>B64</f>
        <v>0</v>
      </c>
      <c r="C88" s="51">
        <f t="shared" ref="C88:M88" si="30">C64</f>
        <v>0</v>
      </c>
      <c r="D88" s="51">
        <f t="shared" si="30"/>
        <v>0</v>
      </c>
      <c r="E88" s="51">
        <f t="shared" si="30"/>
        <v>0</v>
      </c>
      <c r="F88" s="51">
        <f t="shared" si="30"/>
        <v>0</v>
      </c>
      <c r="G88" s="51">
        <f t="shared" si="30"/>
        <v>0</v>
      </c>
      <c r="H88" s="51">
        <f t="shared" si="30"/>
        <v>0</v>
      </c>
      <c r="I88" s="51">
        <f t="shared" si="30"/>
        <v>0</v>
      </c>
      <c r="J88" s="51">
        <f t="shared" si="30"/>
        <v>0</v>
      </c>
      <c r="K88" s="51">
        <f t="shared" si="30"/>
        <v>0</v>
      </c>
      <c r="L88" s="51">
        <f t="shared" si="30"/>
        <v>0</v>
      </c>
      <c r="M88" s="51">
        <f t="shared" si="30"/>
        <v>0</v>
      </c>
    </row>
    <row r="89" spans="1:14" ht="28.8" x14ac:dyDescent="0.3">
      <c r="A89" s="50" t="s">
        <v>119</v>
      </c>
      <c r="B89" s="51">
        <f>B87+B88</f>
        <v>0</v>
      </c>
      <c r="C89" s="51">
        <f t="shared" ref="C89:M89" si="31">C87+C88</f>
        <v>0</v>
      </c>
      <c r="D89" s="51">
        <f t="shared" si="31"/>
        <v>0</v>
      </c>
      <c r="E89" s="51">
        <f t="shared" si="31"/>
        <v>0</v>
      </c>
      <c r="F89" s="51">
        <f t="shared" si="31"/>
        <v>0</v>
      </c>
      <c r="G89" s="51">
        <f t="shared" si="31"/>
        <v>0</v>
      </c>
      <c r="H89" s="51">
        <f t="shared" si="31"/>
        <v>0</v>
      </c>
      <c r="I89" s="51">
        <f t="shared" si="31"/>
        <v>0</v>
      </c>
      <c r="J89" s="51">
        <f t="shared" si="31"/>
        <v>0</v>
      </c>
      <c r="K89" s="51">
        <f t="shared" si="31"/>
        <v>0</v>
      </c>
      <c r="L89" s="51">
        <f t="shared" si="31"/>
        <v>0</v>
      </c>
      <c r="M89" s="51">
        <f t="shared" si="31"/>
        <v>0</v>
      </c>
    </row>
    <row r="90" spans="1:14" s="35" customFormat="1" ht="28.8" x14ac:dyDescent="0.3">
      <c r="A90" s="52" t="s">
        <v>120</v>
      </c>
      <c r="B90" s="53">
        <f>B89</f>
        <v>0</v>
      </c>
      <c r="C90" s="53">
        <f>B90+C89</f>
        <v>0</v>
      </c>
      <c r="D90" s="53">
        <f t="shared" ref="D90:M90" si="32">C90+D89</f>
        <v>0</v>
      </c>
      <c r="E90" s="53">
        <f t="shared" si="32"/>
        <v>0</v>
      </c>
      <c r="F90" s="53">
        <f t="shared" si="32"/>
        <v>0</v>
      </c>
      <c r="G90" s="53">
        <f t="shared" si="32"/>
        <v>0</v>
      </c>
      <c r="H90" s="53">
        <f t="shared" si="32"/>
        <v>0</v>
      </c>
      <c r="I90" s="53">
        <f t="shared" si="32"/>
        <v>0</v>
      </c>
      <c r="J90" s="53">
        <f t="shared" si="32"/>
        <v>0</v>
      </c>
      <c r="K90" s="53">
        <f t="shared" si="32"/>
        <v>0</v>
      </c>
      <c r="L90" s="53">
        <f t="shared" si="32"/>
        <v>0</v>
      </c>
      <c r="M90" s="53">
        <f t="shared" si="32"/>
        <v>0</v>
      </c>
    </row>
    <row r="91" spans="1:14" x14ac:dyDescent="0.3">
      <c r="A91" s="52" t="s">
        <v>107</v>
      </c>
      <c r="B91" s="54" t="e">
        <f>(1+D94)^(1/4)-1</f>
        <v>#DIV/0!</v>
      </c>
      <c r="C91" s="55"/>
      <c r="D91" s="56"/>
      <c r="E91" s="56"/>
      <c r="F91" s="56"/>
      <c r="G91" s="56"/>
      <c r="H91" s="56"/>
      <c r="I91" s="56"/>
      <c r="J91" s="56"/>
      <c r="K91" s="56"/>
      <c r="L91" s="56"/>
      <c r="M91" s="56"/>
    </row>
    <row r="92" spans="1:14" x14ac:dyDescent="0.3">
      <c r="A92" s="52" t="s">
        <v>108</v>
      </c>
      <c r="B92" s="57" t="e">
        <f>1/(1+$B$91)^1</f>
        <v>#DIV/0!</v>
      </c>
      <c r="C92" s="57" t="e">
        <f>1/(1+$B$91)^2</f>
        <v>#DIV/0!</v>
      </c>
      <c r="D92" s="57" t="e">
        <f>1/(1+$B$91)^3</f>
        <v>#DIV/0!</v>
      </c>
      <c r="E92" s="57" t="e">
        <f>1/(1+$B$91)^4</f>
        <v>#DIV/0!</v>
      </c>
      <c r="F92" s="57" t="e">
        <f>1/(1+$B$91)^5</f>
        <v>#DIV/0!</v>
      </c>
      <c r="G92" s="57" t="e">
        <f>1/(1+$B$91)^6</f>
        <v>#DIV/0!</v>
      </c>
      <c r="H92" s="57" t="e">
        <f>1/(1+$B$91)^7</f>
        <v>#DIV/0!</v>
      </c>
      <c r="I92" s="57" t="e">
        <f>1/(1+$B$91)^8</f>
        <v>#DIV/0!</v>
      </c>
      <c r="J92" s="57" t="e">
        <f>1/(1+$B$91)^9</f>
        <v>#DIV/0!</v>
      </c>
      <c r="K92" s="57" t="e">
        <f>1/(1+$B$91)^10</f>
        <v>#DIV/0!</v>
      </c>
      <c r="L92" s="57" t="e">
        <f>1/(1+$B$91)^11</f>
        <v>#DIV/0!</v>
      </c>
      <c r="M92" s="57" t="e">
        <f>1/(1+$B$91)^12</f>
        <v>#DIV/0!</v>
      </c>
    </row>
    <row r="93" spans="1:14" ht="28.8" x14ac:dyDescent="0.3">
      <c r="A93" s="52" t="s">
        <v>116</v>
      </c>
      <c r="B93" s="58" t="e">
        <f>B89*B92</f>
        <v>#DIV/0!</v>
      </c>
      <c r="C93" s="58" t="e">
        <f t="shared" ref="C93:M93" si="33">C89*C92</f>
        <v>#DIV/0!</v>
      </c>
      <c r="D93" s="58" t="e">
        <f t="shared" si="33"/>
        <v>#DIV/0!</v>
      </c>
      <c r="E93" s="58" t="e">
        <f t="shared" si="33"/>
        <v>#DIV/0!</v>
      </c>
      <c r="F93" s="58" t="e">
        <f t="shared" si="33"/>
        <v>#DIV/0!</v>
      </c>
      <c r="G93" s="58" t="e">
        <f t="shared" si="33"/>
        <v>#DIV/0!</v>
      </c>
      <c r="H93" s="58" t="e">
        <f t="shared" si="33"/>
        <v>#DIV/0!</v>
      </c>
      <c r="I93" s="58" t="e">
        <f t="shared" si="33"/>
        <v>#DIV/0!</v>
      </c>
      <c r="J93" s="58" t="e">
        <f t="shared" si="33"/>
        <v>#DIV/0!</v>
      </c>
      <c r="K93" s="58" t="e">
        <f t="shared" si="33"/>
        <v>#DIV/0!</v>
      </c>
      <c r="L93" s="58" t="e">
        <f t="shared" si="33"/>
        <v>#DIV/0!</v>
      </c>
      <c r="M93" s="58" t="e">
        <f t="shared" si="33"/>
        <v>#DIV/0!</v>
      </c>
    </row>
    <row r="94" spans="1:14" x14ac:dyDescent="0.3">
      <c r="A94" s="375" t="s">
        <v>110</v>
      </c>
      <c r="B94" s="375"/>
      <c r="C94" s="375"/>
      <c r="D94" s="376" t="e">
        <f>SUMPRODUCT('Служебный лист'!C158:C159,'Служебный лист'!D158:D159)</f>
        <v>#DIV/0!</v>
      </c>
      <c r="E94" s="376"/>
      <c r="H94" s="59"/>
      <c r="I94" s="59"/>
      <c r="J94" s="59"/>
      <c r="K94" s="59"/>
      <c r="L94" s="59"/>
      <c r="M94" s="59"/>
    </row>
    <row r="95" spans="1:14" x14ac:dyDescent="0.3">
      <c r="A95" s="375" t="s">
        <v>111</v>
      </c>
      <c r="B95" s="375"/>
      <c r="C95" s="375"/>
      <c r="D95" s="377" t="e">
        <f>CONCATENATE(ROUND(SUM(B93:M93),0),"  тыс. руб.")</f>
        <v>#DIV/0!</v>
      </c>
      <c r="E95" s="377"/>
      <c r="H95" s="60"/>
      <c r="I95" s="60"/>
      <c r="J95" s="60"/>
      <c r="K95" s="60"/>
      <c r="L95" s="60"/>
      <c r="M95" s="60"/>
    </row>
    <row r="96" spans="1:14" x14ac:dyDescent="0.3">
      <c r="A96" s="375" t="s">
        <v>113</v>
      </c>
      <c r="B96" s="375"/>
      <c r="C96" s="375"/>
      <c r="D96" s="378" t="e">
        <f>ABS(AVERAGE(B88:M88)/SUM(B87:M87))</f>
        <v>#DIV/0!</v>
      </c>
      <c r="E96" s="378"/>
      <c r="H96" s="60"/>
      <c r="I96" s="60"/>
      <c r="J96" s="60"/>
      <c r="K96" s="60"/>
      <c r="L96" s="60"/>
      <c r="M96" s="60"/>
    </row>
    <row r="97" spans="1:21" x14ac:dyDescent="0.3">
      <c r="A97" s="375" t="s">
        <v>112</v>
      </c>
      <c r="B97" s="375"/>
      <c r="C97" s="375"/>
      <c r="D97" s="379" t="e">
        <f>IRR(B89:M89)</f>
        <v>#NUM!</v>
      </c>
      <c r="E97" s="379"/>
      <c r="H97" s="60"/>
      <c r="I97" s="60"/>
      <c r="J97" s="60"/>
      <c r="K97" s="60"/>
      <c r="L97" s="60"/>
      <c r="M97" s="60"/>
    </row>
    <row r="98" spans="1:21" x14ac:dyDescent="0.3">
      <c r="A98" s="375" t="s">
        <v>114</v>
      </c>
      <c r="B98" s="375"/>
      <c r="C98" s="375"/>
      <c r="D98" s="380" t="e">
        <f>CONCATENATE(ROUND(1/D96,2),"  квартала")</f>
        <v>#DIV/0!</v>
      </c>
      <c r="E98" s="380"/>
      <c r="H98" s="60"/>
      <c r="I98" s="60"/>
      <c r="J98" s="60"/>
      <c r="K98" s="60"/>
      <c r="L98" s="60"/>
      <c r="M98" s="60"/>
    </row>
    <row r="99" spans="1:21" x14ac:dyDescent="0.3">
      <c r="A99" s="375" t="s">
        <v>115</v>
      </c>
      <c r="B99" s="375"/>
      <c r="C99" s="375"/>
      <c r="D99" s="380" t="e">
        <f>CONCATENATE(ROUND(1/ABS(AVERAGE(B304:M304)/SUM(B303:M303)),1),"  квартала")</f>
        <v>#DIV/0!</v>
      </c>
      <c r="E99" s="380"/>
      <c r="H99" s="60"/>
      <c r="I99" s="60"/>
      <c r="J99" s="60"/>
      <c r="K99" s="60"/>
      <c r="L99" s="60"/>
      <c r="M99" s="60"/>
    </row>
    <row r="100" spans="1:21" x14ac:dyDescent="0.3"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</row>
    <row r="102" spans="1:21" x14ac:dyDescent="0.3">
      <c r="A102" s="265" t="s">
        <v>337</v>
      </c>
      <c r="D102" s="63"/>
      <c r="E102" s="64"/>
      <c r="F102" s="65"/>
      <c r="N102" s="265" t="s">
        <v>347</v>
      </c>
    </row>
    <row r="103" spans="1:21" x14ac:dyDescent="0.3">
      <c r="A103" s="62"/>
      <c r="D103" s="63"/>
      <c r="E103" s="64"/>
      <c r="F103" s="65"/>
    </row>
    <row r="104" spans="1:21" x14ac:dyDescent="0.3">
      <c r="A104" s="62"/>
      <c r="D104" s="63"/>
      <c r="E104" s="64"/>
      <c r="F104" s="65"/>
    </row>
    <row r="105" spans="1:21" x14ac:dyDescent="0.3">
      <c r="A105" s="62"/>
      <c r="D105" s="63"/>
      <c r="E105" s="64"/>
      <c r="F105" s="65"/>
    </row>
    <row r="106" spans="1:21" x14ac:dyDescent="0.3">
      <c r="A106" s="62"/>
      <c r="D106" s="63"/>
      <c r="E106" s="64"/>
      <c r="F106" s="65"/>
    </row>
    <row r="107" spans="1:21" x14ac:dyDescent="0.3">
      <c r="A107" s="62"/>
      <c r="D107" s="63"/>
      <c r="E107" s="64"/>
      <c r="F107" s="65"/>
    </row>
    <row r="108" spans="1:21" x14ac:dyDescent="0.3">
      <c r="A108" s="62"/>
      <c r="D108" s="63"/>
      <c r="E108" s="64"/>
      <c r="F108" s="65"/>
    </row>
    <row r="109" spans="1:21" x14ac:dyDescent="0.3">
      <c r="A109" s="62"/>
      <c r="D109" s="63"/>
      <c r="E109" s="64"/>
      <c r="F109" s="65"/>
    </row>
    <row r="110" spans="1:21" x14ac:dyDescent="0.3">
      <c r="A110" s="62"/>
      <c r="D110" s="63"/>
      <c r="E110" s="64"/>
      <c r="F110" s="65"/>
    </row>
    <row r="111" spans="1:21" x14ac:dyDescent="0.3">
      <c r="A111" s="62"/>
      <c r="D111" s="63"/>
      <c r="E111" s="64"/>
      <c r="F111" s="65"/>
      <c r="U111" s="31" t="s">
        <v>194</v>
      </c>
    </row>
    <row r="112" spans="1:21" x14ac:dyDescent="0.3">
      <c r="A112" s="62"/>
      <c r="D112" s="63"/>
      <c r="E112" s="64"/>
      <c r="F112" s="65"/>
    </row>
    <row r="113" spans="1:6" x14ac:dyDescent="0.3">
      <c r="A113" s="62"/>
      <c r="D113" s="63"/>
      <c r="E113" s="64"/>
      <c r="F113" s="65"/>
    </row>
    <row r="114" spans="1:6" x14ac:dyDescent="0.3">
      <c r="A114" s="62"/>
      <c r="D114" s="63"/>
      <c r="E114" s="64"/>
      <c r="F114" s="65"/>
    </row>
    <row r="115" spans="1:6" x14ac:dyDescent="0.3">
      <c r="A115" s="62"/>
      <c r="D115" s="63"/>
      <c r="E115" s="64"/>
      <c r="F115" s="65"/>
    </row>
    <row r="116" spans="1:6" x14ac:dyDescent="0.3">
      <c r="A116" s="62"/>
      <c r="D116" s="63"/>
      <c r="E116" s="64"/>
      <c r="F116" s="65"/>
    </row>
    <row r="117" spans="1:6" x14ac:dyDescent="0.3">
      <c r="A117" s="62"/>
      <c r="D117" s="63"/>
      <c r="E117" s="64"/>
      <c r="F117" s="65"/>
    </row>
    <row r="118" spans="1:6" x14ac:dyDescent="0.3">
      <c r="A118" s="62"/>
      <c r="D118" s="63"/>
      <c r="E118" s="64"/>
      <c r="F118" s="65"/>
    </row>
    <row r="119" spans="1:6" x14ac:dyDescent="0.3">
      <c r="A119" s="62"/>
      <c r="D119" s="63"/>
      <c r="E119" s="64"/>
      <c r="F119" s="65"/>
    </row>
    <row r="120" spans="1:6" ht="15" thickBot="1" x14ac:dyDescent="0.35">
      <c r="A120" s="265" t="s">
        <v>336</v>
      </c>
      <c r="D120" s="63"/>
      <c r="E120" s="64"/>
      <c r="F120" s="65"/>
    </row>
    <row r="121" spans="1:6" ht="31.8" thickBot="1" x14ac:dyDescent="0.35">
      <c r="A121" s="272" t="s">
        <v>332</v>
      </c>
      <c r="B121" s="273" t="str">
        <f>'Данные Заявителя'!C90</f>
        <v>Ваш проект</v>
      </c>
      <c r="C121" s="276" t="str">
        <f>'Данные Заявителя'!D90</f>
        <v>Наименование Конкурента 1</v>
      </c>
      <c r="D121" s="276" t="str">
        <f>'Данные Заявителя'!E90</f>
        <v>Наименование Конкурента 2</v>
      </c>
      <c r="E121" s="276" t="str">
        <f>'Данные Заявителя'!F90</f>
        <v>Наименование Конкурента 3</v>
      </c>
    </row>
    <row r="122" spans="1:6" ht="15" thickBot="1" x14ac:dyDescent="0.35">
      <c r="A122" s="278" t="str">
        <f>'Данные Заявителя'!A91</f>
        <v>1 фактор (Проставить наименование)</v>
      </c>
      <c r="B122" s="279" t="e">
        <f>'Данные Заявителя'!$B91*'Данные Заявителя'!C91</f>
        <v>#VALUE!</v>
      </c>
      <c r="C122" s="279" t="e">
        <f>'Данные Заявителя'!$B91*'Данные Заявителя'!D91</f>
        <v>#VALUE!</v>
      </c>
      <c r="D122" s="279" t="e">
        <f>'Данные Заявителя'!$B91*'Данные Заявителя'!E91</f>
        <v>#VALUE!</v>
      </c>
      <c r="E122" s="279" t="e">
        <f>'Данные Заявителя'!$B91*'Данные Заявителя'!F91</f>
        <v>#VALUE!</v>
      </c>
    </row>
    <row r="123" spans="1:6" ht="15" thickBot="1" x14ac:dyDescent="0.35">
      <c r="A123" s="278" t="str">
        <f>'Данные Заявителя'!A92</f>
        <v>2 фактор (Проставить наименование)</v>
      </c>
      <c r="B123" s="279" t="e">
        <f>'Данные Заявителя'!$B92*'Данные Заявителя'!C92</f>
        <v>#VALUE!</v>
      </c>
      <c r="C123" s="279" t="e">
        <f>'Данные Заявителя'!$B92*'Данные Заявителя'!D92</f>
        <v>#VALUE!</v>
      </c>
      <c r="D123" s="279" t="e">
        <f>'Данные Заявителя'!$B92*'Данные Заявителя'!E92</f>
        <v>#VALUE!</v>
      </c>
      <c r="E123" s="279" t="e">
        <f>'Данные Заявителя'!$B92*'Данные Заявителя'!F92</f>
        <v>#VALUE!</v>
      </c>
    </row>
    <row r="124" spans="1:6" ht="15" thickBot="1" x14ac:dyDescent="0.35">
      <c r="A124" s="278" t="str">
        <f>'Данные Заявителя'!A93</f>
        <v>3 фактор (Проставить наименование)</v>
      </c>
      <c r="B124" s="279" t="e">
        <f>'Данные Заявителя'!$B93*'Данные Заявителя'!C93</f>
        <v>#VALUE!</v>
      </c>
      <c r="C124" s="279" t="e">
        <f>'Данные Заявителя'!$B93*'Данные Заявителя'!D93</f>
        <v>#VALUE!</v>
      </c>
      <c r="D124" s="279" t="e">
        <f>'Данные Заявителя'!$B93*'Данные Заявителя'!E93</f>
        <v>#VALUE!</v>
      </c>
      <c r="E124" s="279" t="e">
        <f>'Данные Заявителя'!$B93*'Данные Заявителя'!F93</f>
        <v>#VALUE!</v>
      </c>
    </row>
    <row r="125" spans="1:6" ht="15" thickBot="1" x14ac:dyDescent="0.35">
      <c r="A125" s="278" t="str">
        <f>'Данные Заявителя'!A94</f>
        <v>4 фактор (Проставить наименование)</v>
      </c>
      <c r="B125" s="279" t="e">
        <f>'Данные Заявителя'!$B94*'Данные Заявителя'!C94</f>
        <v>#VALUE!</v>
      </c>
      <c r="C125" s="279" t="e">
        <f>'Данные Заявителя'!$B94*'Данные Заявителя'!D94</f>
        <v>#VALUE!</v>
      </c>
      <c r="D125" s="279" t="e">
        <f>'Данные Заявителя'!$B94*'Данные Заявителя'!E94</f>
        <v>#VALUE!</v>
      </c>
      <c r="E125" s="279" t="e">
        <f>'Данные Заявителя'!$B94*'Данные Заявителя'!F94</f>
        <v>#VALUE!</v>
      </c>
    </row>
    <row r="126" spans="1:6" ht="15" thickBot="1" x14ac:dyDescent="0.35">
      <c r="A126" s="278" t="str">
        <f>'Данные Заявителя'!A95</f>
        <v>5 фактор (Проставить наименование)</v>
      </c>
      <c r="B126" s="279" t="e">
        <f>'Данные Заявителя'!$B95*'Данные Заявителя'!C95</f>
        <v>#VALUE!</v>
      </c>
      <c r="C126" s="279" t="e">
        <f>'Данные Заявителя'!$B95*'Данные Заявителя'!D95</f>
        <v>#VALUE!</v>
      </c>
      <c r="D126" s="279" t="e">
        <f>'Данные Заявителя'!$B95*'Данные Заявителя'!E95</f>
        <v>#VALUE!</v>
      </c>
      <c r="E126" s="279" t="e">
        <f>'Данные Заявителя'!$B95*'Данные Заявителя'!F95</f>
        <v>#VALUE!</v>
      </c>
    </row>
    <row r="127" spans="1:6" ht="16.2" thickBot="1" x14ac:dyDescent="0.35">
      <c r="A127" s="274" t="s">
        <v>335</v>
      </c>
      <c r="B127" s="277" t="e">
        <f>SUM(B122:B126)</f>
        <v>#VALUE!</v>
      </c>
      <c r="C127" s="277" t="e">
        <f>SUM(C122:C126)</f>
        <v>#VALUE!</v>
      </c>
      <c r="D127" s="277" t="e">
        <f>SUM(D122:D126)</f>
        <v>#VALUE!</v>
      </c>
      <c r="E127" s="277" t="e">
        <f>SUM(E122:E126)</f>
        <v>#VALUE!</v>
      </c>
    </row>
    <row r="128" spans="1:6" x14ac:dyDescent="0.3">
      <c r="A128" s="62"/>
      <c r="D128" s="63"/>
      <c r="E128" s="64"/>
      <c r="F128" s="65"/>
    </row>
    <row r="129" spans="1:14" x14ac:dyDescent="0.3">
      <c r="A129" s="62"/>
      <c r="D129" s="63"/>
      <c r="E129" s="64"/>
      <c r="F129" s="65"/>
    </row>
    <row r="130" spans="1:14" ht="15" thickBot="1" x14ac:dyDescent="0.35">
      <c r="A130" s="265" t="s">
        <v>327</v>
      </c>
      <c r="D130" s="63"/>
      <c r="E130" s="64"/>
      <c r="F130" s="65"/>
    </row>
    <row r="131" spans="1:14" ht="16.2" thickBot="1" x14ac:dyDescent="0.35">
      <c r="A131" s="381" t="s">
        <v>141</v>
      </c>
      <c r="B131" s="383" t="s">
        <v>165</v>
      </c>
      <c r="C131" s="383"/>
      <c r="D131" s="383"/>
      <c r="E131" s="383"/>
      <c r="F131" s="383"/>
      <c r="G131" s="383"/>
      <c r="H131" s="383"/>
      <c r="I131" s="383"/>
      <c r="J131" s="383"/>
      <c r="K131" s="383"/>
      <c r="L131" s="383"/>
      <c r="M131" s="383"/>
      <c r="N131" s="391" t="s">
        <v>229</v>
      </c>
    </row>
    <row r="132" spans="1:14" ht="28.2" thickBot="1" x14ac:dyDescent="0.35">
      <c r="A132" s="382"/>
      <c r="B132" s="66" t="s">
        <v>142</v>
      </c>
      <c r="C132" s="66" t="s">
        <v>143</v>
      </c>
      <c r="D132" s="66" t="s">
        <v>144</v>
      </c>
      <c r="E132" s="66" t="s">
        <v>145</v>
      </c>
      <c r="F132" s="66" t="s">
        <v>146</v>
      </c>
      <c r="G132" s="66" t="s">
        <v>147</v>
      </c>
      <c r="H132" s="66" t="s">
        <v>148</v>
      </c>
      <c r="I132" s="66" t="s">
        <v>149</v>
      </c>
      <c r="J132" s="66" t="s">
        <v>150</v>
      </c>
      <c r="K132" s="66" t="s">
        <v>151</v>
      </c>
      <c r="L132" s="66" t="s">
        <v>152</v>
      </c>
      <c r="M132" s="133" t="s">
        <v>153</v>
      </c>
      <c r="N132" s="392"/>
    </row>
    <row r="133" spans="1:14" ht="16.2" thickBot="1" x14ac:dyDescent="0.35">
      <c r="A133" s="67" t="s">
        <v>161</v>
      </c>
      <c r="B133" s="68">
        <f>B41</f>
        <v>0</v>
      </c>
      <c r="C133" s="68">
        <f>C41</f>
        <v>0</v>
      </c>
      <c r="D133" s="68">
        <f>D41</f>
        <v>0</v>
      </c>
      <c r="E133" s="68">
        <f>E41</f>
        <v>0</v>
      </c>
      <c r="F133" s="68">
        <f>G41</f>
        <v>0</v>
      </c>
      <c r="G133" s="68">
        <f>H41</f>
        <v>0</v>
      </c>
      <c r="H133" s="68">
        <f>I41</f>
        <v>0</v>
      </c>
      <c r="I133" s="68">
        <f>J41</f>
        <v>0</v>
      </c>
      <c r="J133" s="68">
        <f>L41</f>
        <v>0</v>
      </c>
      <c r="K133" s="68">
        <f>M41</f>
        <v>0</v>
      </c>
      <c r="L133" s="68">
        <f>N41</f>
        <v>0</v>
      </c>
      <c r="M133" s="134">
        <f>O41</f>
        <v>0</v>
      </c>
      <c r="N133" s="214">
        <f>SUM(B133:M133)</f>
        <v>0</v>
      </c>
    </row>
    <row r="134" spans="1:14" ht="16.2" thickBot="1" x14ac:dyDescent="0.35">
      <c r="A134" s="67" t="s">
        <v>162</v>
      </c>
      <c r="B134" s="215">
        <f>B52</f>
        <v>0</v>
      </c>
      <c r="C134" s="215">
        <f>C52</f>
        <v>0</v>
      </c>
      <c r="D134" s="215">
        <f>D52</f>
        <v>0</v>
      </c>
      <c r="E134" s="215">
        <f>E52</f>
        <v>0</v>
      </c>
      <c r="F134" s="215">
        <f>G52</f>
        <v>0</v>
      </c>
      <c r="G134" s="215">
        <f>H52</f>
        <v>0</v>
      </c>
      <c r="H134" s="215">
        <f>I52</f>
        <v>0</v>
      </c>
      <c r="I134" s="215">
        <f>J52</f>
        <v>0</v>
      </c>
      <c r="J134" s="215">
        <f>L52</f>
        <v>0</v>
      </c>
      <c r="K134" s="215">
        <f>M52</f>
        <v>0</v>
      </c>
      <c r="L134" s="215">
        <f>N52</f>
        <v>0</v>
      </c>
      <c r="M134" s="216">
        <f>O52</f>
        <v>0</v>
      </c>
      <c r="N134" s="217">
        <f t="shared" ref="N134:N142" si="34">SUM(B134:M134)</f>
        <v>0</v>
      </c>
    </row>
    <row r="135" spans="1:14" ht="31.8" thickBot="1" x14ac:dyDescent="0.35">
      <c r="A135" s="67" t="s">
        <v>154</v>
      </c>
      <c r="B135" s="69">
        <f>SUM(B136:B142)</f>
        <v>0</v>
      </c>
      <c r="C135" s="69">
        <f t="shared" ref="C135:M135" si="35">SUM(C136:C142)</f>
        <v>0</v>
      </c>
      <c r="D135" s="69">
        <f t="shared" si="35"/>
        <v>0</v>
      </c>
      <c r="E135" s="69">
        <f t="shared" si="35"/>
        <v>0</v>
      </c>
      <c r="F135" s="69">
        <f t="shared" si="35"/>
        <v>0</v>
      </c>
      <c r="G135" s="69">
        <f t="shared" si="35"/>
        <v>0</v>
      </c>
      <c r="H135" s="69">
        <f t="shared" si="35"/>
        <v>0</v>
      </c>
      <c r="I135" s="69">
        <f t="shared" si="35"/>
        <v>0</v>
      </c>
      <c r="J135" s="69">
        <f t="shared" si="35"/>
        <v>0</v>
      </c>
      <c r="K135" s="69">
        <f t="shared" si="35"/>
        <v>0</v>
      </c>
      <c r="L135" s="69">
        <f t="shared" si="35"/>
        <v>0</v>
      </c>
      <c r="M135" s="135">
        <f t="shared" si="35"/>
        <v>0</v>
      </c>
      <c r="N135" s="138">
        <f t="shared" si="34"/>
        <v>0</v>
      </c>
    </row>
    <row r="136" spans="1:14" s="72" customFormat="1" ht="28.8" customHeight="1" x14ac:dyDescent="0.3">
      <c r="A136" s="70" t="str">
        <f>A51</f>
        <v>Налог уплачиваемый в связи с применением УСН</v>
      </c>
      <c r="B136" s="71">
        <f>B51</f>
        <v>0</v>
      </c>
      <c r="C136" s="71">
        <f>C51</f>
        <v>0</v>
      </c>
      <c r="D136" s="71">
        <f>D51</f>
        <v>0</v>
      </c>
      <c r="E136" s="71">
        <f>E51</f>
        <v>0</v>
      </c>
      <c r="F136" s="71">
        <f>G51</f>
        <v>0</v>
      </c>
      <c r="G136" s="71">
        <f>H51</f>
        <v>0</v>
      </c>
      <c r="H136" s="71">
        <f>I51</f>
        <v>0</v>
      </c>
      <c r="I136" s="71">
        <f>J51</f>
        <v>0</v>
      </c>
      <c r="J136" s="71">
        <f>L51</f>
        <v>0</v>
      </c>
      <c r="K136" s="71">
        <f>M51</f>
        <v>0</v>
      </c>
      <c r="L136" s="71">
        <f>N51</f>
        <v>0</v>
      </c>
      <c r="M136" s="136">
        <f>O51</f>
        <v>0</v>
      </c>
      <c r="N136" s="141">
        <f t="shared" si="34"/>
        <v>0</v>
      </c>
    </row>
    <row r="137" spans="1:14" s="72" customFormat="1" ht="13.8" x14ac:dyDescent="0.3">
      <c r="A137" s="73" t="s">
        <v>164</v>
      </c>
      <c r="B137" s="74">
        <f>B44*0.13</f>
        <v>0</v>
      </c>
      <c r="C137" s="74">
        <f>C44*0.13</f>
        <v>0</v>
      </c>
      <c r="D137" s="74">
        <f>D44*0.13</f>
        <v>0</v>
      </c>
      <c r="E137" s="74">
        <f>E44*0.13</f>
        <v>0</v>
      </c>
      <c r="F137" s="74">
        <f>G44*0.13</f>
        <v>0</v>
      </c>
      <c r="G137" s="74">
        <f>H44*0.13</f>
        <v>0</v>
      </c>
      <c r="H137" s="74">
        <f>I44*0.13</f>
        <v>0</v>
      </c>
      <c r="I137" s="74">
        <f>J44*0.13</f>
        <v>0</v>
      </c>
      <c r="J137" s="74">
        <f>L44*0.13</f>
        <v>0</v>
      </c>
      <c r="K137" s="74">
        <f>M44*0.13</f>
        <v>0</v>
      </c>
      <c r="L137" s="74">
        <f>N44*0.13</f>
        <v>0</v>
      </c>
      <c r="M137" s="137">
        <f>O44*0.13</f>
        <v>0</v>
      </c>
      <c r="N137" s="142">
        <f t="shared" si="34"/>
        <v>0</v>
      </c>
    </row>
    <row r="138" spans="1:14" s="72" customFormat="1" ht="13.8" x14ac:dyDescent="0.3">
      <c r="A138" s="73" t="s">
        <v>155</v>
      </c>
      <c r="B138" s="74">
        <f>IF('Данные Заявителя'!$B$8='Служебный лист'!$N$108,'Служебный лист'!O117,0)</f>
        <v>0</v>
      </c>
      <c r="C138" s="74">
        <f>IF('Данные Заявителя'!$B$8='Служебный лист'!$N$108,'Служебный лист'!P117,0)</f>
        <v>0</v>
      </c>
      <c r="D138" s="74">
        <f>IF('Данные Заявителя'!$B$8='Служебный лист'!$N$108,'Служебный лист'!Q117,0)</f>
        <v>0</v>
      </c>
      <c r="E138" s="74">
        <f>IF('Данные Заявителя'!$B$8='Служебный лист'!$N$108,'Служебный лист'!R117,0)</f>
        <v>0</v>
      </c>
      <c r="F138" s="74">
        <f>IF('Данные Заявителя'!$B$8='Служебный лист'!$N$108,'Служебный лист'!S117,0)</f>
        <v>0</v>
      </c>
      <c r="G138" s="74">
        <f>IF('Данные Заявителя'!$B$8='Служебный лист'!$N$108,'Служебный лист'!T117,0)</f>
        <v>0</v>
      </c>
      <c r="H138" s="74">
        <f>IF('Данные Заявителя'!$B$8='Служебный лист'!$N$108,'Служебный лист'!U117,0)</f>
        <v>0</v>
      </c>
      <c r="I138" s="74">
        <f>IF('Данные Заявителя'!$B$8='Служебный лист'!$N$108,'Служебный лист'!V117,0)</f>
        <v>0</v>
      </c>
      <c r="J138" s="74">
        <f>IF('Данные Заявителя'!$B$8='Служебный лист'!$N$108,'Служебный лист'!W117,0)</f>
        <v>0</v>
      </c>
      <c r="K138" s="74">
        <f>IF('Данные Заявителя'!$B$8='Служебный лист'!$N$108,'Служебный лист'!X117,0)</f>
        <v>0</v>
      </c>
      <c r="L138" s="74">
        <f>IF('Данные Заявителя'!$B$8='Служебный лист'!$N$108,'Служебный лист'!Y117,0)</f>
        <v>0</v>
      </c>
      <c r="M138" s="74">
        <f>IF('Данные Заявителя'!$B$8='Служебный лист'!$N$108,'Служебный лист'!Z117,0)</f>
        <v>0</v>
      </c>
      <c r="N138" s="142">
        <f t="shared" si="34"/>
        <v>0</v>
      </c>
    </row>
    <row r="139" spans="1:14" s="72" customFormat="1" ht="13.8" x14ac:dyDescent="0.3">
      <c r="A139" s="75" t="s">
        <v>213</v>
      </c>
      <c r="B139" s="74">
        <f>'Служебный лист'!$K6*'Служебный лист'!P$101</f>
        <v>0</v>
      </c>
      <c r="C139" s="74">
        <f>'Служебный лист'!$K6*'Служебный лист'!Q$101</f>
        <v>0</v>
      </c>
      <c r="D139" s="74">
        <f>'Служебный лист'!$K6*'Служебный лист'!R$101</f>
        <v>0</v>
      </c>
      <c r="E139" s="74">
        <f>'Служебный лист'!$K6*'Служебный лист'!S$101</f>
        <v>0</v>
      </c>
      <c r="F139" s="74">
        <f>'Служебный лист'!$K6*'Служебный лист'!T$101</f>
        <v>0</v>
      </c>
      <c r="G139" s="74">
        <f>'Служебный лист'!$K6*'Служебный лист'!U$101</f>
        <v>0</v>
      </c>
      <c r="H139" s="74">
        <f>'Служебный лист'!$K6*'Служебный лист'!V$101</f>
        <v>0</v>
      </c>
      <c r="I139" s="74">
        <f>'Служебный лист'!$K6*'Служебный лист'!W$101</f>
        <v>0</v>
      </c>
      <c r="J139" s="74">
        <f>'Служебный лист'!$K6*'Служебный лист'!X$101</f>
        <v>0</v>
      </c>
      <c r="K139" s="74">
        <f>'Служебный лист'!$K6*'Служебный лист'!Y$101</f>
        <v>0</v>
      </c>
      <c r="L139" s="74">
        <f>'Служебный лист'!$K6*'Служебный лист'!Z$101</f>
        <v>0</v>
      </c>
      <c r="M139" s="74">
        <f>'Служебный лист'!$K6*'Служебный лист'!AA$101</f>
        <v>0</v>
      </c>
      <c r="N139" s="142">
        <f t="shared" si="34"/>
        <v>0</v>
      </c>
    </row>
    <row r="140" spans="1:14" s="72" customFormat="1" ht="13.8" x14ac:dyDescent="0.3">
      <c r="A140" s="75" t="s">
        <v>156</v>
      </c>
      <c r="B140" s="74">
        <f>'Служебный лист'!$K7*'Служебный лист'!P$101</f>
        <v>0</v>
      </c>
      <c r="C140" s="74">
        <f>'Служебный лист'!$K7*'Служебный лист'!Q$101</f>
        <v>0</v>
      </c>
      <c r="D140" s="74">
        <f>'Служебный лист'!$K7*'Служебный лист'!R$101</f>
        <v>0</v>
      </c>
      <c r="E140" s="74">
        <f>'Служебный лист'!$K7*'Служебный лист'!S$101</f>
        <v>0</v>
      </c>
      <c r="F140" s="74">
        <f>'Служебный лист'!$K7*'Служебный лист'!T$101</f>
        <v>0</v>
      </c>
      <c r="G140" s="74">
        <f>'Служебный лист'!$K7*'Служебный лист'!U$101</f>
        <v>0</v>
      </c>
      <c r="H140" s="74">
        <f>'Служебный лист'!$K7*'Служебный лист'!V$101</f>
        <v>0</v>
      </c>
      <c r="I140" s="74">
        <f>'Служебный лист'!$K7*'Служебный лист'!W$101</f>
        <v>0</v>
      </c>
      <c r="J140" s="74">
        <f>'Служебный лист'!$K7*'Служебный лист'!X$101</f>
        <v>0</v>
      </c>
      <c r="K140" s="74">
        <f>'Служебный лист'!$K7*'Служебный лист'!Y$101</f>
        <v>0</v>
      </c>
      <c r="L140" s="74">
        <f>'Служебный лист'!$K7*'Служебный лист'!Z$101</f>
        <v>0</v>
      </c>
      <c r="M140" s="74">
        <f>'Служебный лист'!$K7*'Служебный лист'!AA$101</f>
        <v>0</v>
      </c>
      <c r="N140" s="142">
        <f t="shared" si="34"/>
        <v>0</v>
      </c>
    </row>
    <row r="141" spans="1:14" s="72" customFormat="1" ht="13.8" x14ac:dyDescent="0.3">
      <c r="A141" s="75" t="s">
        <v>157</v>
      </c>
      <c r="B141" s="74">
        <f>'Служебный лист'!$K8*'Служебный лист'!P$101</f>
        <v>0</v>
      </c>
      <c r="C141" s="74">
        <f>'Служебный лист'!$K8*'Служебный лист'!Q$101</f>
        <v>0</v>
      </c>
      <c r="D141" s="74">
        <f>'Служебный лист'!$K8*'Служебный лист'!R$101</f>
        <v>0</v>
      </c>
      <c r="E141" s="74">
        <f>'Служебный лист'!$K8*'Служебный лист'!S$101</f>
        <v>0</v>
      </c>
      <c r="F141" s="74">
        <f>'Служебный лист'!$K8*'Служебный лист'!T$101</f>
        <v>0</v>
      </c>
      <c r="G141" s="74">
        <f>'Служебный лист'!$K8*'Служебный лист'!U$101</f>
        <v>0</v>
      </c>
      <c r="H141" s="74">
        <f>'Служебный лист'!$K8*'Служебный лист'!V$101</f>
        <v>0</v>
      </c>
      <c r="I141" s="74">
        <f>'Служебный лист'!$K8*'Служебный лист'!W$101</f>
        <v>0</v>
      </c>
      <c r="J141" s="74">
        <f>'Служебный лист'!$K8*'Служебный лист'!X$101</f>
        <v>0</v>
      </c>
      <c r="K141" s="74">
        <f>'Служебный лист'!$K8*'Служебный лист'!Y$101</f>
        <v>0</v>
      </c>
      <c r="L141" s="74">
        <f>'Служебный лист'!$K8*'Служебный лист'!Z$101</f>
        <v>0</v>
      </c>
      <c r="M141" s="74">
        <f>'Служебный лист'!$K8*'Служебный лист'!AA$101</f>
        <v>0</v>
      </c>
      <c r="N141" s="142">
        <f t="shared" si="34"/>
        <v>0</v>
      </c>
    </row>
    <row r="142" spans="1:14" s="72" customFormat="1" ht="28.2" thickBot="1" x14ac:dyDescent="0.35">
      <c r="A142" s="76" t="s">
        <v>158</v>
      </c>
      <c r="B142" s="74">
        <f>'Служебный лист'!$K9*'Служебный лист'!P$101</f>
        <v>0</v>
      </c>
      <c r="C142" s="74">
        <f>'Служебный лист'!$K9*'Служебный лист'!Q$101</f>
        <v>0</v>
      </c>
      <c r="D142" s="74">
        <f>'Служебный лист'!$K9*'Служебный лист'!R$101</f>
        <v>0</v>
      </c>
      <c r="E142" s="74">
        <f>'Служебный лист'!$K9*'Служебный лист'!S$101</f>
        <v>0</v>
      </c>
      <c r="F142" s="74">
        <f>'Служебный лист'!$K9*'Служебный лист'!T$101</f>
        <v>0</v>
      </c>
      <c r="G142" s="74">
        <f>'Служебный лист'!$K9*'Служебный лист'!U$101</f>
        <v>0</v>
      </c>
      <c r="H142" s="74">
        <f>'Служебный лист'!$K9*'Служебный лист'!V$101</f>
        <v>0</v>
      </c>
      <c r="I142" s="74">
        <f>'Служебный лист'!$K9*'Служебный лист'!W$101</f>
        <v>0</v>
      </c>
      <c r="J142" s="74">
        <f>'Служебный лист'!$K9*'Служебный лист'!X$101</f>
        <v>0</v>
      </c>
      <c r="K142" s="74">
        <f>'Служебный лист'!$K9*'Служебный лист'!Y$101</f>
        <v>0</v>
      </c>
      <c r="L142" s="74">
        <f>'Служебный лист'!$K9*'Служебный лист'!Z$101</f>
        <v>0</v>
      </c>
      <c r="M142" s="74">
        <f>'Служебный лист'!$K9*'Служебный лист'!AA$101</f>
        <v>0</v>
      </c>
      <c r="N142" s="143">
        <f t="shared" si="34"/>
        <v>0</v>
      </c>
    </row>
    <row r="143" spans="1:14" ht="16.2" thickBot="1" x14ac:dyDescent="0.35">
      <c r="A143" s="77" t="s">
        <v>160</v>
      </c>
      <c r="B143" s="78">
        <f>'Служебный лист'!P102</f>
        <v>0</v>
      </c>
      <c r="C143" s="78">
        <f>'Служебный лист'!Q102</f>
        <v>0</v>
      </c>
      <c r="D143" s="78">
        <f>'Служебный лист'!R102</f>
        <v>0</v>
      </c>
      <c r="E143" s="78">
        <f>'Служебный лист'!S102</f>
        <v>0</v>
      </c>
      <c r="F143" s="78">
        <f>'Служебный лист'!T102</f>
        <v>0</v>
      </c>
      <c r="G143" s="78">
        <f>'Служебный лист'!U102</f>
        <v>0</v>
      </c>
      <c r="H143" s="78">
        <f>'Служебный лист'!V102</f>
        <v>0</v>
      </c>
      <c r="I143" s="78">
        <f>'Служебный лист'!W102</f>
        <v>0</v>
      </c>
      <c r="J143" s="78">
        <f>'Служебный лист'!X102</f>
        <v>0</v>
      </c>
      <c r="K143" s="78">
        <f>'Служебный лист'!Y102</f>
        <v>0</v>
      </c>
      <c r="L143" s="78">
        <f>'Служебный лист'!Z102</f>
        <v>0</v>
      </c>
      <c r="M143" s="78">
        <f>'Служебный лист'!AA102</f>
        <v>0</v>
      </c>
      <c r="N143" s="139">
        <f>M143</f>
        <v>0</v>
      </c>
    </row>
    <row r="144" spans="1:14" ht="31.8" thickBot="1" x14ac:dyDescent="0.35">
      <c r="A144" s="67" t="s">
        <v>159</v>
      </c>
      <c r="B144" s="258" t="e">
        <f>'Служебный лист'!P103</f>
        <v>#DIV/0!</v>
      </c>
      <c r="C144" s="258" t="e">
        <f>'Служебный лист'!Q103</f>
        <v>#DIV/0!</v>
      </c>
      <c r="D144" s="258" t="e">
        <f>'Служебный лист'!R103</f>
        <v>#DIV/0!</v>
      </c>
      <c r="E144" s="258" t="e">
        <f>'Служебный лист'!S103</f>
        <v>#DIV/0!</v>
      </c>
      <c r="F144" s="258" t="e">
        <f>'Служебный лист'!T103</f>
        <v>#DIV/0!</v>
      </c>
      <c r="G144" s="258" t="e">
        <f>'Служебный лист'!U103</f>
        <v>#DIV/0!</v>
      </c>
      <c r="H144" s="258" t="e">
        <f>'Служебный лист'!V103</f>
        <v>#DIV/0!</v>
      </c>
      <c r="I144" s="258" t="e">
        <f>'Служебный лист'!W103</f>
        <v>#DIV/0!</v>
      </c>
      <c r="J144" s="258" t="e">
        <f>'Служебный лист'!X103</f>
        <v>#DIV/0!</v>
      </c>
      <c r="K144" s="258" t="e">
        <f>'Служебный лист'!Y103</f>
        <v>#DIV/0!</v>
      </c>
      <c r="L144" s="258" t="e">
        <f>'Служебный лист'!Z103</f>
        <v>#DIV/0!</v>
      </c>
      <c r="M144" s="258" t="e">
        <f>'Служебный лист'!AA103</f>
        <v>#DIV/0!</v>
      </c>
      <c r="N144" s="140">
        <f>IFERROR(AVERAGE(B144:M144),0)</f>
        <v>0</v>
      </c>
    </row>
    <row r="145" spans="1:14" ht="47.4" thickBot="1" x14ac:dyDescent="0.35">
      <c r="A145" s="67" t="s">
        <v>163</v>
      </c>
      <c r="B145" s="256">
        <f>B68</f>
        <v>0</v>
      </c>
      <c r="C145" s="256">
        <f>B145+C68</f>
        <v>0</v>
      </c>
      <c r="D145" s="256">
        <f t="shared" ref="D145:M145" si="36">C145+D68</f>
        <v>0</v>
      </c>
      <c r="E145" s="256">
        <f t="shared" si="36"/>
        <v>0</v>
      </c>
      <c r="F145" s="256">
        <f t="shared" si="36"/>
        <v>0</v>
      </c>
      <c r="G145" s="256">
        <f t="shared" si="36"/>
        <v>0</v>
      </c>
      <c r="H145" s="256">
        <f t="shared" si="36"/>
        <v>0</v>
      </c>
      <c r="I145" s="256">
        <f t="shared" si="36"/>
        <v>0</v>
      </c>
      <c r="J145" s="256">
        <f t="shared" si="36"/>
        <v>0</v>
      </c>
      <c r="K145" s="256">
        <f t="shared" si="36"/>
        <v>0</v>
      </c>
      <c r="L145" s="256">
        <f t="shared" si="36"/>
        <v>0</v>
      </c>
      <c r="M145" s="256">
        <f t="shared" si="36"/>
        <v>0</v>
      </c>
      <c r="N145" s="214">
        <f>M145</f>
        <v>0</v>
      </c>
    </row>
    <row r="146" spans="1:14" x14ac:dyDescent="0.3">
      <c r="A146" s="62"/>
      <c r="D146" s="63"/>
      <c r="E146" s="64"/>
      <c r="F146" s="65"/>
    </row>
    <row r="147" spans="1:14" x14ac:dyDescent="0.3">
      <c r="A147" s="62"/>
      <c r="D147" s="63"/>
      <c r="E147" s="64"/>
      <c r="F147" s="65"/>
    </row>
    <row r="148" spans="1:14" x14ac:dyDescent="0.3">
      <c r="A148" s="62"/>
      <c r="B148" s="64"/>
      <c r="D148" s="63"/>
      <c r="E148" s="64"/>
      <c r="F148" s="65"/>
    </row>
    <row r="149" spans="1:14" x14ac:dyDescent="0.3">
      <c r="A149" s="62"/>
      <c r="B149" s="64"/>
      <c r="D149" s="63"/>
      <c r="E149" s="64"/>
      <c r="F149" s="65"/>
    </row>
    <row r="150" spans="1:14" x14ac:dyDescent="0.3">
      <c r="A150" s="62"/>
      <c r="D150" s="63"/>
      <c r="E150" s="64"/>
      <c r="F150" s="65"/>
    </row>
    <row r="151" spans="1:14" x14ac:dyDescent="0.3">
      <c r="A151" s="62"/>
      <c r="D151" s="63"/>
      <c r="E151" s="64"/>
      <c r="F151" s="79"/>
    </row>
    <row r="152" spans="1:14" x14ac:dyDescent="0.3">
      <c r="A152" s="62"/>
      <c r="D152" s="63"/>
      <c r="E152" s="64"/>
      <c r="F152" s="65"/>
    </row>
    <row r="153" spans="1:14" x14ac:dyDescent="0.3">
      <c r="A153" s="62"/>
      <c r="D153" s="63"/>
      <c r="E153" s="64"/>
      <c r="F153" s="65"/>
    </row>
    <row r="154" spans="1:14" x14ac:dyDescent="0.3">
      <c r="A154" s="62"/>
      <c r="D154" s="63"/>
      <c r="E154" s="64"/>
      <c r="F154" s="65"/>
    </row>
    <row r="155" spans="1:14" x14ac:dyDescent="0.3">
      <c r="A155" s="62"/>
      <c r="D155" s="63"/>
      <c r="E155" s="64"/>
      <c r="F155" s="65"/>
    </row>
    <row r="156" spans="1:14" x14ac:dyDescent="0.3">
      <c r="A156" s="62"/>
      <c r="D156" s="63"/>
      <c r="E156" s="64"/>
      <c r="F156" s="65"/>
    </row>
    <row r="157" spans="1:14" x14ac:dyDescent="0.3">
      <c r="A157" s="62"/>
      <c r="D157" s="63"/>
      <c r="E157" s="64"/>
      <c r="F157" s="65"/>
    </row>
    <row r="158" spans="1:14" x14ac:dyDescent="0.3">
      <c r="A158" s="62"/>
      <c r="D158" s="63"/>
      <c r="E158" s="64"/>
      <c r="F158" s="65"/>
    </row>
    <row r="159" spans="1:14" x14ac:dyDescent="0.3">
      <c r="A159" s="62"/>
      <c r="D159" s="63"/>
      <c r="E159" s="64"/>
      <c r="F159" s="65"/>
    </row>
    <row r="160" spans="1:14" x14ac:dyDescent="0.3">
      <c r="A160" s="62"/>
      <c r="D160" s="63"/>
      <c r="E160" s="64"/>
      <c r="F160" s="65"/>
    </row>
    <row r="161" spans="1:6" x14ac:dyDescent="0.3">
      <c r="A161" s="62"/>
      <c r="D161" s="63"/>
      <c r="E161" s="64"/>
      <c r="F161" s="65"/>
    </row>
    <row r="162" spans="1:6" x14ac:dyDescent="0.3">
      <c r="A162" s="62"/>
      <c r="D162" s="63"/>
      <c r="E162" s="64"/>
      <c r="F162" s="65"/>
    </row>
    <row r="163" spans="1:6" x14ac:dyDescent="0.3">
      <c r="A163" s="62"/>
      <c r="D163" s="63"/>
      <c r="E163" s="64"/>
      <c r="F163" s="65"/>
    </row>
    <row r="164" spans="1:6" x14ac:dyDescent="0.3">
      <c r="A164" s="62"/>
      <c r="D164" s="63"/>
      <c r="E164" s="64"/>
      <c r="F164" s="65"/>
    </row>
    <row r="165" spans="1:6" x14ac:dyDescent="0.3">
      <c r="A165" s="62"/>
      <c r="D165" s="63"/>
      <c r="E165" s="64"/>
      <c r="F165" s="65"/>
    </row>
    <row r="166" spans="1:6" x14ac:dyDescent="0.3">
      <c r="A166" s="62"/>
      <c r="D166" s="63"/>
      <c r="E166" s="64"/>
      <c r="F166" s="65"/>
    </row>
    <row r="167" spans="1:6" x14ac:dyDescent="0.3">
      <c r="A167" s="62"/>
      <c r="D167" s="63"/>
      <c r="E167" s="64"/>
      <c r="F167" s="65"/>
    </row>
    <row r="168" spans="1:6" x14ac:dyDescent="0.3">
      <c r="A168" s="62"/>
      <c r="D168" s="63"/>
      <c r="E168" s="64"/>
      <c r="F168" s="65"/>
    </row>
    <row r="169" spans="1:6" x14ac:dyDescent="0.3">
      <c r="A169" s="62"/>
      <c r="D169" s="63"/>
      <c r="E169" s="64"/>
      <c r="F169" s="65"/>
    </row>
    <row r="170" spans="1:6" x14ac:dyDescent="0.3">
      <c r="A170" s="62"/>
      <c r="D170" s="63"/>
      <c r="E170" s="64"/>
      <c r="F170" s="65"/>
    </row>
    <row r="171" spans="1:6" x14ac:dyDescent="0.3">
      <c r="A171" s="62"/>
      <c r="D171" s="63"/>
      <c r="E171" s="64"/>
      <c r="F171" s="65"/>
    </row>
    <row r="172" spans="1:6" x14ac:dyDescent="0.3">
      <c r="A172" s="62"/>
      <c r="D172" s="63"/>
      <c r="E172" s="64"/>
      <c r="F172" s="65"/>
    </row>
    <row r="173" spans="1:6" x14ac:dyDescent="0.3">
      <c r="A173" s="62"/>
      <c r="D173" s="63"/>
      <c r="E173" s="64"/>
      <c r="F173" s="65"/>
    </row>
    <row r="174" spans="1:6" x14ac:dyDescent="0.3">
      <c r="A174" s="62"/>
      <c r="D174" s="63"/>
      <c r="E174" s="64"/>
      <c r="F174" s="65"/>
    </row>
    <row r="175" spans="1:6" x14ac:dyDescent="0.3">
      <c r="A175" s="62"/>
      <c r="D175" s="63"/>
      <c r="E175" s="64"/>
      <c r="F175" s="65"/>
    </row>
    <row r="176" spans="1:6" x14ac:dyDescent="0.3">
      <c r="A176" s="62"/>
      <c r="D176" s="63"/>
      <c r="E176" s="64"/>
      <c r="F176" s="65"/>
    </row>
    <row r="177" spans="1:6" x14ac:dyDescent="0.3">
      <c r="A177" s="62"/>
      <c r="D177" s="63"/>
      <c r="E177" s="64"/>
      <c r="F177" s="65"/>
    </row>
    <row r="178" spans="1:6" x14ac:dyDescent="0.3">
      <c r="A178" s="62"/>
      <c r="D178" s="63"/>
      <c r="E178" s="64"/>
      <c r="F178" s="65"/>
    </row>
    <row r="179" spans="1:6" x14ac:dyDescent="0.3">
      <c r="A179" s="62"/>
      <c r="D179" s="63"/>
      <c r="E179" s="64"/>
      <c r="F179" s="65"/>
    </row>
    <row r="180" spans="1:6" x14ac:dyDescent="0.3">
      <c r="A180" s="62"/>
      <c r="D180" s="63"/>
      <c r="E180" s="64"/>
      <c r="F180" s="65"/>
    </row>
    <row r="181" spans="1:6" x14ac:dyDescent="0.3">
      <c r="A181" s="62"/>
      <c r="D181" s="63"/>
      <c r="E181" s="64"/>
      <c r="F181" s="65"/>
    </row>
    <row r="182" spans="1:6" x14ac:dyDescent="0.3">
      <c r="A182" s="62"/>
      <c r="D182" s="63"/>
      <c r="E182" s="64"/>
      <c r="F182" s="65"/>
    </row>
    <row r="183" spans="1:6" x14ac:dyDescent="0.3">
      <c r="A183" s="62"/>
      <c r="D183" s="63"/>
      <c r="E183" s="64"/>
      <c r="F183" s="65"/>
    </row>
    <row r="184" spans="1:6" x14ac:dyDescent="0.3">
      <c r="A184" s="62"/>
      <c r="D184" s="63"/>
      <c r="E184" s="64"/>
      <c r="F184" s="65"/>
    </row>
    <row r="185" spans="1:6" x14ac:dyDescent="0.3">
      <c r="A185" s="62"/>
      <c r="D185" s="63"/>
      <c r="E185" s="64"/>
      <c r="F185" s="65"/>
    </row>
    <row r="186" spans="1:6" x14ac:dyDescent="0.3">
      <c r="A186" s="62"/>
      <c r="D186" s="63"/>
      <c r="E186" s="64"/>
      <c r="F186" s="65"/>
    </row>
    <row r="187" spans="1:6" x14ac:dyDescent="0.3">
      <c r="A187" s="62"/>
      <c r="D187" s="63"/>
      <c r="E187" s="64"/>
      <c r="F187" s="65"/>
    </row>
    <row r="188" spans="1:6" x14ac:dyDescent="0.3">
      <c r="A188" s="62"/>
      <c r="D188" s="63"/>
      <c r="E188" s="64"/>
      <c r="F188" s="65"/>
    </row>
    <row r="189" spans="1:6" x14ac:dyDescent="0.3">
      <c r="A189" s="62"/>
      <c r="D189" s="63"/>
      <c r="E189" s="64"/>
      <c r="F189" s="65"/>
    </row>
    <row r="190" spans="1:6" x14ac:dyDescent="0.3">
      <c r="A190" s="62"/>
      <c r="D190" s="63"/>
      <c r="E190" s="64"/>
      <c r="F190" s="65"/>
    </row>
    <row r="191" spans="1:6" x14ac:dyDescent="0.3">
      <c r="A191" s="62"/>
      <c r="D191" s="63"/>
      <c r="E191" s="64"/>
      <c r="F191" s="65"/>
    </row>
    <row r="192" spans="1:6" x14ac:dyDescent="0.3">
      <c r="A192" s="62"/>
      <c r="D192" s="63"/>
      <c r="E192" s="64"/>
      <c r="F192" s="65"/>
    </row>
    <row r="193" spans="1:6" x14ac:dyDescent="0.3">
      <c r="A193" s="62"/>
      <c r="D193" s="63"/>
      <c r="E193" s="64"/>
      <c r="F193" s="65"/>
    </row>
    <row r="194" spans="1:6" x14ac:dyDescent="0.3">
      <c r="A194" s="62"/>
      <c r="D194" s="63"/>
      <c r="E194" s="64"/>
      <c r="F194" s="65"/>
    </row>
    <row r="195" spans="1:6" x14ac:dyDescent="0.3">
      <c r="A195" s="62"/>
      <c r="D195" s="63"/>
      <c r="E195" s="64"/>
      <c r="F195" s="65"/>
    </row>
    <row r="196" spans="1:6" x14ac:dyDescent="0.3">
      <c r="A196" s="62"/>
      <c r="D196" s="63"/>
      <c r="E196" s="64"/>
      <c r="F196" s="65"/>
    </row>
    <row r="197" spans="1:6" x14ac:dyDescent="0.3">
      <c r="A197" s="62"/>
      <c r="D197" s="63"/>
      <c r="E197" s="64"/>
      <c r="F197" s="65"/>
    </row>
    <row r="198" spans="1:6" x14ac:dyDescent="0.3">
      <c r="A198" s="62"/>
      <c r="D198" s="63"/>
      <c r="E198" s="64"/>
      <c r="F198" s="65"/>
    </row>
    <row r="199" spans="1:6" x14ac:dyDescent="0.3">
      <c r="A199" s="62"/>
      <c r="D199" s="63"/>
      <c r="E199" s="64"/>
      <c r="F199" s="65"/>
    </row>
    <row r="200" spans="1:6" x14ac:dyDescent="0.3">
      <c r="A200" s="62"/>
      <c r="D200" s="63"/>
      <c r="E200" s="64"/>
      <c r="F200" s="65"/>
    </row>
    <row r="201" spans="1:6" x14ac:dyDescent="0.3">
      <c r="A201" s="62"/>
      <c r="D201" s="63"/>
      <c r="E201" s="64"/>
      <c r="F201" s="65"/>
    </row>
    <row r="202" spans="1:6" x14ac:dyDescent="0.3">
      <c r="A202" s="62"/>
      <c r="D202" s="63"/>
      <c r="E202" s="64"/>
      <c r="F202" s="65"/>
    </row>
    <row r="203" spans="1:6" x14ac:dyDescent="0.3">
      <c r="A203" s="62"/>
      <c r="D203" s="63"/>
      <c r="E203" s="64"/>
      <c r="F203" s="65"/>
    </row>
    <row r="204" spans="1:6" x14ac:dyDescent="0.3">
      <c r="A204" s="62"/>
      <c r="D204" s="63"/>
      <c r="E204" s="64"/>
      <c r="F204" s="65"/>
    </row>
    <row r="205" spans="1:6" x14ac:dyDescent="0.3">
      <c r="A205" s="62"/>
      <c r="D205" s="63"/>
      <c r="E205" s="64"/>
      <c r="F205" s="65"/>
    </row>
    <row r="206" spans="1:6" x14ac:dyDescent="0.3">
      <c r="A206" s="62"/>
      <c r="D206" s="63"/>
      <c r="E206" s="64"/>
      <c r="F206" s="65"/>
    </row>
    <row r="207" spans="1:6" x14ac:dyDescent="0.3">
      <c r="A207" s="62"/>
      <c r="D207" s="63"/>
      <c r="E207" s="64"/>
      <c r="F207" s="65"/>
    </row>
    <row r="208" spans="1:6" x14ac:dyDescent="0.3">
      <c r="A208" s="62"/>
      <c r="D208" s="63"/>
      <c r="E208" s="64"/>
      <c r="F208" s="65"/>
    </row>
    <row r="209" spans="1:6" x14ac:dyDescent="0.3">
      <c r="A209" s="62"/>
      <c r="D209" s="63"/>
      <c r="E209" s="64"/>
      <c r="F209" s="65"/>
    </row>
    <row r="210" spans="1:6" x14ac:dyDescent="0.3">
      <c r="A210" s="62"/>
      <c r="D210" s="63"/>
      <c r="E210" s="64"/>
      <c r="F210" s="65"/>
    </row>
    <row r="211" spans="1:6" x14ac:dyDescent="0.3">
      <c r="A211" s="62"/>
      <c r="D211" s="63"/>
      <c r="E211" s="64"/>
      <c r="F211" s="65"/>
    </row>
    <row r="212" spans="1:6" x14ac:dyDescent="0.3">
      <c r="A212" s="62"/>
      <c r="D212" s="63"/>
      <c r="E212" s="64"/>
      <c r="F212" s="65"/>
    </row>
    <row r="213" spans="1:6" x14ac:dyDescent="0.3">
      <c r="A213" s="62"/>
      <c r="D213" s="63"/>
      <c r="E213" s="64"/>
      <c r="F213" s="65"/>
    </row>
    <row r="214" spans="1:6" x14ac:dyDescent="0.3">
      <c r="A214" s="62"/>
      <c r="D214" s="63"/>
      <c r="E214" s="64"/>
      <c r="F214" s="65"/>
    </row>
    <row r="215" spans="1:6" x14ac:dyDescent="0.3">
      <c r="A215" s="62"/>
      <c r="D215" s="63"/>
      <c r="E215" s="64"/>
      <c r="F215" s="65"/>
    </row>
    <row r="216" spans="1:6" x14ac:dyDescent="0.3">
      <c r="A216" s="62"/>
      <c r="D216" s="63"/>
      <c r="E216" s="64"/>
      <c r="F216" s="65"/>
    </row>
    <row r="217" spans="1:6" x14ac:dyDescent="0.3">
      <c r="A217" s="62"/>
      <c r="D217" s="63"/>
      <c r="E217" s="64"/>
      <c r="F217" s="65"/>
    </row>
    <row r="218" spans="1:6" x14ac:dyDescent="0.3">
      <c r="A218" s="62"/>
      <c r="D218" s="63"/>
      <c r="E218" s="64"/>
      <c r="F218" s="65"/>
    </row>
    <row r="219" spans="1:6" x14ac:dyDescent="0.3">
      <c r="A219" s="62"/>
      <c r="D219" s="63"/>
      <c r="E219" s="64"/>
      <c r="F219" s="65"/>
    </row>
    <row r="220" spans="1:6" x14ac:dyDescent="0.3">
      <c r="A220" s="62"/>
      <c r="D220" s="63"/>
      <c r="E220" s="64"/>
      <c r="F220" s="65"/>
    </row>
    <row r="221" spans="1:6" x14ac:dyDescent="0.3">
      <c r="A221" s="62"/>
      <c r="D221" s="63"/>
      <c r="E221" s="64"/>
      <c r="F221" s="65"/>
    </row>
    <row r="222" spans="1:6" x14ac:dyDescent="0.3">
      <c r="A222" s="62"/>
      <c r="D222" s="63"/>
      <c r="E222" s="64"/>
      <c r="F222" s="65"/>
    </row>
    <row r="223" spans="1:6" x14ac:dyDescent="0.3">
      <c r="A223" s="62"/>
      <c r="D223" s="63"/>
      <c r="E223" s="64"/>
      <c r="F223" s="65"/>
    </row>
    <row r="224" spans="1:6" x14ac:dyDescent="0.3">
      <c r="A224" s="62"/>
      <c r="D224" s="63"/>
      <c r="E224" s="64"/>
      <c r="F224" s="65"/>
    </row>
    <row r="225" spans="1:6" x14ac:dyDescent="0.3">
      <c r="A225" s="62"/>
      <c r="D225" s="63"/>
      <c r="E225" s="64"/>
      <c r="F225" s="65"/>
    </row>
    <row r="226" spans="1:6" x14ac:dyDescent="0.3">
      <c r="A226" s="62"/>
      <c r="D226" s="63"/>
      <c r="E226" s="64"/>
      <c r="F226" s="65"/>
    </row>
    <row r="227" spans="1:6" x14ac:dyDescent="0.3">
      <c r="A227" s="62"/>
      <c r="D227" s="63"/>
      <c r="E227" s="64"/>
      <c r="F227" s="65"/>
    </row>
    <row r="228" spans="1:6" x14ac:dyDescent="0.3">
      <c r="A228" s="62"/>
      <c r="D228" s="63"/>
      <c r="E228" s="64"/>
      <c r="F228" s="65"/>
    </row>
    <row r="229" spans="1:6" x14ac:dyDescent="0.3">
      <c r="A229" s="62"/>
      <c r="D229" s="63"/>
      <c r="E229" s="64"/>
      <c r="F229" s="65"/>
    </row>
    <row r="230" spans="1:6" x14ac:dyDescent="0.3">
      <c r="A230" s="62"/>
      <c r="D230" s="63"/>
      <c r="E230" s="64"/>
      <c r="F230" s="65"/>
    </row>
    <row r="231" spans="1:6" x14ac:dyDescent="0.3">
      <c r="A231" s="62"/>
      <c r="D231" s="63"/>
      <c r="E231" s="64"/>
      <c r="F231" s="65"/>
    </row>
    <row r="232" spans="1:6" x14ac:dyDescent="0.3">
      <c r="A232" s="62"/>
      <c r="D232" s="63"/>
      <c r="E232" s="64"/>
      <c r="F232" s="65"/>
    </row>
    <row r="233" spans="1:6" x14ac:dyDescent="0.3">
      <c r="A233" s="62"/>
      <c r="D233" s="63"/>
      <c r="E233" s="64"/>
      <c r="F233" s="65"/>
    </row>
    <row r="234" spans="1:6" x14ac:dyDescent="0.3">
      <c r="A234" s="62"/>
      <c r="D234" s="63"/>
      <c r="E234" s="64"/>
      <c r="F234" s="65"/>
    </row>
    <row r="235" spans="1:6" x14ac:dyDescent="0.3">
      <c r="A235" s="62"/>
      <c r="D235" s="63"/>
      <c r="E235" s="64"/>
      <c r="F235" s="65"/>
    </row>
    <row r="236" spans="1:6" x14ac:dyDescent="0.3">
      <c r="A236" s="62"/>
      <c r="D236" s="63"/>
      <c r="E236" s="64"/>
      <c r="F236" s="65"/>
    </row>
    <row r="237" spans="1:6" x14ac:dyDescent="0.3">
      <c r="A237" s="62"/>
      <c r="D237" s="63"/>
      <c r="E237" s="64"/>
      <c r="F237" s="65"/>
    </row>
    <row r="238" spans="1:6" x14ac:dyDescent="0.3">
      <c r="A238" s="62"/>
      <c r="D238" s="63"/>
      <c r="E238" s="64"/>
      <c r="F238" s="65"/>
    </row>
    <row r="239" spans="1:6" x14ac:dyDescent="0.3">
      <c r="A239" s="62"/>
      <c r="D239" s="63"/>
      <c r="E239" s="64"/>
      <c r="F239" s="65"/>
    </row>
    <row r="240" spans="1:6" x14ac:dyDescent="0.3">
      <c r="A240" s="62"/>
      <c r="D240" s="63"/>
      <c r="E240" s="64"/>
      <c r="F240" s="65"/>
    </row>
    <row r="241" spans="1:6" x14ac:dyDescent="0.3">
      <c r="A241" s="62"/>
      <c r="D241" s="63"/>
      <c r="E241" s="64"/>
      <c r="F241" s="65"/>
    </row>
    <row r="242" spans="1:6" x14ac:dyDescent="0.3">
      <c r="A242" s="62"/>
      <c r="D242" s="63"/>
      <c r="E242" s="64"/>
      <c r="F242" s="65"/>
    </row>
    <row r="243" spans="1:6" x14ac:dyDescent="0.3">
      <c r="A243" s="62"/>
      <c r="D243" s="63"/>
      <c r="E243" s="64"/>
      <c r="F243" s="65"/>
    </row>
    <row r="244" spans="1:6" x14ac:dyDescent="0.3">
      <c r="A244" s="62"/>
      <c r="D244" s="63"/>
      <c r="E244" s="64"/>
      <c r="F244" s="65"/>
    </row>
    <row r="245" spans="1:6" x14ac:dyDescent="0.3">
      <c r="A245" s="62"/>
      <c r="D245" s="63"/>
      <c r="E245" s="64"/>
      <c r="F245" s="65"/>
    </row>
    <row r="246" spans="1:6" x14ac:dyDescent="0.3">
      <c r="A246" s="62"/>
      <c r="D246" s="63"/>
      <c r="E246" s="64"/>
      <c r="F246" s="65"/>
    </row>
    <row r="247" spans="1:6" x14ac:dyDescent="0.3">
      <c r="A247" s="62"/>
      <c r="D247" s="63"/>
      <c r="E247" s="64"/>
      <c r="F247" s="65"/>
    </row>
    <row r="248" spans="1:6" x14ac:dyDescent="0.3">
      <c r="A248" s="62"/>
      <c r="D248" s="63"/>
      <c r="E248" s="64"/>
      <c r="F248" s="65"/>
    </row>
    <row r="249" spans="1:6" x14ac:dyDescent="0.3">
      <c r="A249" s="62"/>
      <c r="D249" s="63"/>
      <c r="E249" s="64"/>
      <c r="F249" s="65"/>
    </row>
    <row r="250" spans="1:6" x14ac:dyDescent="0.3">
      <c r="A250" s="62"/>
      <c r="D250" s="63"/>
      <c r="E250" s="64"/>
      <c r="F250" s="65"/>
    </row>
    <row r="251" spans="1:6" x14ac:dyDescent="0.3">
      <c r="A251" s="62"/>
      <c r="D251" s="63"/>
      <c r="E251" s="64"/>
      <c r="F251" s="65"/>
    </row>
    <row r="252" spans="1:6" x14ac:dyDescent="0.3">
      <c r="A252" s="62"/>
      <c r="D252" s="63"/>
      <c r="E252" s="64"/>
      <c r="F252" s="65"/>
    </row>
    <row r="253" spans="1:6" x14ac:dyDescent="0.3">
      <c r="A253" s="62"/>
      <c r="D253" s="63"/>
      <c r="E253" s="64"/>
      <c r="F253" s="65"/>
    </row>
    <row r="254" spans="1:6" x14ac:dyDescent="0.3">
      <c r="A254" s="62"/>
      <c r="D254" s="63"/>
      <c r="E254" s="64"/>
      <c r="F254" s="65"/>
    </row>
    <row r="255" spans="1:6" x14ac:dyDescent="0.3">
      <c r="A255" s="62"/>
      <c r="D255" s="63"/>
      <c r="E255" s="64"/>
      <c r="F255" s="65"/>
    </row>
    <row r="256" spans="1:6" x14ac:dyDescent="0.3">
      <c r="A256" s="62"/>
      <c r="D256" s="63"/>
      <c r="E256" s="64"/>
      <c r="F256" s="65"/>
    </row>
    <row r="257" spans="1:6" x14ac:dyDescent="0.3">
      <c r="A257" s="62"/>
      <c r="D257" s="63"/>
      <c r="E257" s="64"/>
      <c r="F257" s="65"/>
    </row>
    <row r="258" spans="1:6" x14ac:dyDescent="0.3">
      <c r="A258" s="62"/>
      <c r="D258" s="63"/>
      <c r="E258" s="64"/>
      <c r="F258" s="65"/>
    </row>
    <row r="259" spans="1:6" x14ac:dyDescent="0.3">
      <c r="A259" s="62"/>
      <c r="D259" s="63"/>
      <c r="E259" s="64"/>
      <c r="F259" s="65"/>
    </row>
    <row r="260" spans="1:6" x14ac:dyDescent="0.3">
      <c r="A260" s="62"/>
      <c r="D260" s="63"/>
      <c r="E260" s="64"/>
      <c r="F260" s="65"/>
    </row>
    <row r="261" spans="1:6" x14ac:dyDescent="0.3">
      <c r="A261" s="62"/>
      <c r="D261" s="63"/>
      <c r="E261" s="64"/>
      <c r="F261" s="65"/>
    </row>
    <row r="262" spans="1:6" x14ac:dyDescent="0.3">
      <c r="A262" s="62"/>
      <c r="D262" s="63"/>
      <c r="E262" s="64"/>
      <c r="F262" s="65"/>
    </row>
    <row r="263" spans="1:6" x14ac:dyDescent="0.3">
      <c r="A263" s="62"/>
      <c r="D263" s="63"/>
      <c r="E263" s="64"/>
      <c r="F263" s="65"/>
    </row>
    <row r="264" spans="1:6" x14ac:dyDescent="0.3">
      <c r="A264" s="62"/>
      <c r="D264" s="63"/>
      <c r="E264" s="64"/>
      <c r="F264" s="65"/>
    </row>
    <row r="265" spans="1:6" x14ac:dyDescent="0.3">
      <c r="A265" s="62"/>
      <c r="D265" s="63"/>
      <c r="E265" s="64"/>
      <c r="F265" s="65"/>
    </row>
    <row r="266" spans="1:6" x14ac:dyDescent="0.3">
      <c r="A266" s="62"/>
      <c r="D266" s="63"/>
      <c r="E266" s="64"/>
      <c r="F266" s="65"/>
    </row>
    <row r="267" spans="1:6" x14ac:dyDescent="0.3">
      <c r="A267" s="62"/>
      <c r="D267" s="63"/>
      <c r="E267" s="64"/>
      <c r="F267" s="65"/>
    </row>
    <row r="268" spans="1:6" x14ac:dyDescent="0.3">
      <c r="A268" s="62"/>
      <c r="D268" s="63"/>
      <c r="E268" s="64"/>
      <c r="F268" s="65"/>
    </row>
    <row r="269" spans="1:6" x14ac:dyDescent="0.3">
      <c r="A269" s="62"/>
      <c r="D269" s="63"/>
      <c r="E269" s="64"/>
      <c r="F269" s="65"/>
    </row>
    <row r="270" spans="1:6" x14ac:dyDescent="0.3">
      <c r="A270" s="62"/>
      <c r="D270" s="63"/>
      <c r="E270" s="64"/>
      <c r="F270" s="65"/>
    </row>
    <row r="271" spans="1:6" x14ac:dyDescent="0.3">
      <c r="A271" s="62"/>
      <c r="D271" s="63"/>
      <c r="E271" s="64"/>
      <c r="F271" s="65"/>
    </row>
    <row r="272" spans="1:6" x14ac:dyDescent="0.3">
      <c r="A272" s="62"/>
      <c r="D272" s="63"/>
      <c r="E272" s="64"/>
      <c r="F272" s="65"/>
    </row>
    <row r="273" spans="1:6" x14ac:dyDescent="0.3">
      <c r="A273" s="62"/>
      <c r="D273" s="63"/>
      <c r="E273" s="64"/>
      <c r="F273" s="65"/>
    </row>
    <row r="274" spans="1:6" x14ac:dyDescent="0.3">
      <c r="A274" s="62"/>
      <c r="D274" s="63"/>
      <c r="E274" s="64"/>
      <c r="F274" s="65"/>
    </row>
    <row r="275" spans="1:6" x14ac:dyDescent="0.3">
      <c r="A275" s="62"/>
      <c r="D275" s="63"/>
      <c r="E275" s="64"/>
      <c r="F275" s="65"/>
    </row>
    <row r="276" spans="1:6" x14ac:dyDescent="0.3">
      <c r="A276" s="62"/>
      <c r="D276" s="63"/>
      <c r="E276" s="64"/>
      <c r="F276" s="65"/>
    </row>
    <row r="277" spans="1:6" x14ac:dyDescent="0.3">
      <c r="A277" s="62"/>
      <c r="D277" s="63"/>
      <c r="E277" s="64"/>
      <c r="F277" s="65"/>
    </row>
    <row r="278" spans="1:6" x14ac:dyDescent="0.3">
      <c r="A278" s="62"/>
      <c r="D278" s="63"/>
      <c r="E278" s="64"/>
      <c r="F278" s="65"/>
    </row>
    <row r="279" spans="1:6" x14ac:dyDescent="0.3">
      <c r="A279" s="62"/>
      <c r="D279" s="63"/>
      <c r="E279" s="64"/>
      <c r="F279" s="65"/>
    </row>
    <row r="280" spans="1:6" x14ac:dyDescent="0.3">
      <c r="A280" s="62"/>
      <c r="D280" s="63"/>
      <c r="E280" s="64"/>
      <c r="F280" s="65"/>
    </row>
    <row r="281" spans="1:6" x14ac:dyDescent="0.3">
      <c r="A281" s="62"/>
      <c r="D281" s="63"/>
      <c r="E281" s="64"/>
      <c r="F281" s="65"/>
    </row>
    <row r="282" spans="1:6" x14ac:dyDescent="0.3">
      <c r="A282" s="62"/>
      <c r="D282" s="63"/>
      <c r="E282" s="64"/>
      <c r="F282" s="65"/>
    </row>
    <row r="283" spans="1:6" x14ac:dyDescent="0.3">
      <c r="A283" s="62"/>
      <c r="D283" s="63"/>
      <c r="E283" s="64"/>
      <c r="F283" s="65"/>
    </row>
    <row r="284" spans="1:6" x14ac:dyDescent="0.3">
      <c r="A284" s="62"/>
      <c r="D284" s="63"/>
      <c r="E284" s="64"/>
      <c r="F284" s="65"/>
    </row>
    <row r="285" spans="1:6" x14ac:dyDescent="0.3">
      <c r="A285" s="62"/>
      <c r="D285" s="63"/>
      <c r="E285" s="64"/>
      <c r="F285" s="65"/>
    </row>
    <row r="286" spans="1:6" x14ac:dyDescent="0.3">
      <c r="A286" s="62"/>
      <c r="D286" s="63"/>
      <c r="E286" s="64"/>
      <c r="F286" s="65"/>
    </row>
    <row r="287" spans="1:6" x14ac:dyDescent="0.3">
      <c r="A287" s="62"/>
      <c r="D287" s="63"/>
      <c r="E287" s="64"/>
      <c r="F287" s="65"/>
    </row>
    <row r="288" spans="1:6" x14ac:dyDescent="0.3">
      <c r="A288" s="62"/>
      <c r="D288" s="63"/>
      <c r="E288" s="64"/>
      <c r="F288" s="65"/>
    </row>
    <row r="289" spans="1:14" x14ac:dyDescent="0.3">
      <c r="A289" s="62"/>
      <c r="D289" s="63"/>
      <c r="E289" s="64"/>
      <c r="F289" s="65"/>
    </row>
    <row r="290" spans="1:14" x14ac:dyDescent="0.3">
      <c r="A290" s="62"/>
      <c r="D290" s="63"/>
      <c r="E290" s="64"/>
      <c r="F290" s="65"/>
    </row>
    <row r="291" spans="1:14" x14ac:dyDescent="0.3">
      <c r="A291" s="62"/>
      <c r="D291" s="63"/>
      <c r="E291" s="64"/>
      <c r="F291" s="65"/>
    </row>
    <row r="292" spans="1:14" x14ac:dyDescent="0.3">
      <c r="A292" s="62"/>
      <c r="D292" s="63"/>
      <c r="E292" s="64"/>
      <c r="F292" s="65"/>
    </row>
    <row r="293" spans="1:14" x14ac:dyDescent="0.3">
      <c r="A293" s="62"/>
      <c r="D293" s="63"/>
      <c r="E293" s="64"/>
      <c r="F293" s="65"/>
    </row>
    <row r="294" spans="1:14" x14ac:dyDescent="0.3">
      <c r="A294" s="62"/>
      <c r="D294" s="63"/>
      <c r="E294" s="64"/>
      <c r="F294" s="65"/>
    </row>
    <row r="295" spans="1:14" x14ac:dyDescent="0.3">
      <c r="A295" s="62"/>
      <c r="D295" s="63"/>
      <c r="E295" s="64"/>
      <c r="F295" s="65"/>
    </row>
    <row r="296" spans="1:14" x14ac:dyDescent="0.3">
      <c r="A296" s="62"/>
      <c r="D296" s="63"/>
      <c r="E296" s="64"/>
      <c r="F296" s="65"/>
    </row>
    <row r="297" spans="1:14" x14ac:dyDescent="0.3">
      <c r="A297" s="62"/>
      <c r="D297" s="63"/>
      <c r="E297" s="64"/>
      <c r="F297" s="65"/>
    </row>
    <row r="298" spans="1:14" x14ac:dyDescent="0.3">
      <c r="A298" s="62"/>
      <c r="D298" s="63"/>
      <c r="E298" s="64"/>
      <c r="F298" s="65"/>
    </row>
    <row r="299" spans="1:14" x14ac:dyDescent="0.3">
      <c r="A299" s="62"/>
      <c r="D299" s="63"/>
      <c r="E299" s="64"/>
      <c r="F299" s="65"/>
    </row>
    <row r="300" spans="1:14" x14ac:dyDescent="0.3">
      <c r="A300" s="62"/>
      <c r="D300" s="63"/>
      <c r="E300" s="64"/>
      <c r="F300" s="65"/>
    </row>
    <row r="301" spans="1:14" outlineLevel="1" x14ac:dyDescent="0.3">
      <c r="A301" s="61" t="s">
        <v>126</v>
      </c>
      <c r="B301" s="31" t="s">
        <v>139</v>
      </c>
      <c r="C301" s="61" t="s">
        <v>127</v>
      </c>
      <c r="D301" s="61" t="s">
        <v>128</v>
      </c>
      <c r="E301" s="61" t="s">
        <v>129</v>
      </c>
      <c r="F301" s="61" t="s">
        <v>130</v>
      </c>
      <c r="G301" s="61" t="s">
        <v>131</v>
      </c>
      <c r="H301" s="61" t="s">
        <v>132</v>
      </c>
      <c r="I301" s="61" t="s">
        <v>133</v>
      </c>
      <c r="J301" s="61" t="s">
        <v>134</v>
      </c>
      <c r="K301" s="61" t="s">
        <v>135</v>
      </c>
      <c r="L301" s="61" t="s">
        <v>136</v>
      </c>
      <c r="M301" s="61" t="s">
        <v>137</v>
      </c>
      <c r="N301" s="61" t="s">
        <v>138</v>
      </c>
    </row>
    <row r="302" spans="1:14" outlineLevel="1" x14ac:dyDescent="0.3">
      <c r="A302" s="31" t="s">
        <v>140</v>
      </c>
      <c r="B302" s="80">
        <v>0</v>
      </c>
      <c r="C302" s="80">
        <f t="shared" ref="C302:N302" si="37">B90</f>
        <v>0</v>
      </c>
      <c r="D302" s="80">
        <f t="shared" si="37"/>
        <v>0</v>
      </c>
      <c r="E302" s="80">
        <f t="shared" si="37"/>
        <v>0</v>
      </c>
      <c r="F302" s="80">
        <f t="shared" si="37"/>
        <v>0</v>
      </c>
      <c r="G302" s="80">
        <f t="shared" si="37"/>
        <v>0</v>
      </c>
      <c r="H302" s="80">
        <f t="shared" si="37"/>
        <v>0</v>
      </c>
      <c r="I302" s="80">
        <f t="shared" si="37"/>
        <v>0</v>
      </c>
      <c r="J302" s="80">
        <f t="shared" si="37"/>
        <v>0</v>
      </c>
      <c r="K302" s="80">
        <f t="shared" si="37"/>
        <v>0</v>
      </c>
      <c r="L302" s="80">
        <f t="shared" si="37"/>
        <v>0</v>
      </c>
      <c r="M302" s="80">
        <f t="shared" si="37"/>
        <v>0</v>
      </c>
      <c r="N302" s="80">
        <f t="shared" si="37"/>
        <v>0</v>
      </c>
    </row>
    <row r="303" spans="1:14" outlineLevel="1" x14ac:dyDescent="0.3">
      <c r="A303" s="31" t="s">
        <v>121</v>
      </c>
      <c r="B303" s="80" t="e">
        <f t="shared" ref="B303:M303" si="38">B87*B305</f>
        <v>#DIV/0!</v>
      </c>
      <c r="C303" s="80" t="e">
        <f t="shared" si="38"/>
        <v>#DIV/0!</v>
      </c>
      <c r="D303" s="80" t="e">
        <f t="shared" si="38"/>
        <v>#DIV/0!</v>
      </c>
      <c r="E303" s="80" t="e">
        <f t="shared" si="38"/>
        <v>#DIV/0!</v>
      </c>
      <c r="F303" s="80" t="e">
        <f t="shared" si="38"/>
        <v>#DIV/0!</v>
      </c>
      <c r="G303" s="80" t="e">
        <f t="shared" si="38"/>
        <v>#DIV/0!</v>
      </c>
      <c r="H303" s="80" t="e">
        <f t="shared" si="38"/>
        <v>#DIV/0!</v>
      </c>
      <c r="I303" s="80" t="e">
        <f t="shared" si="38"/>
        <v>#DIV/0!</v>
      </c>
      <c r="J303" s="80" t="e">
        <f t="shared" si="38"/>
        <v>#DIV/0!</v>
      </c>
      <c r="K303" s="80" t="e">
        <f t="shared" si="38"/>
        <v>#DIV/0!</v>
      </c>
      <c r="L303" s="80" t="e">
        <f t="shared" si="38"/>
        <v>#DIV/0!</v>
      </c>
      <c r="M303" s="80" t="e">
        <f t="shared" si="38"/>
        <v>#DIV/0!</v>
      </c>
    </row>
    <row r="304" spans="1:14" outlineLevel="1" x14ac:dyDescent="0.3">
      <c r="A304" s="31" t="s">
        <v>122</v>
      </c>
      <c r="B304" s="80" t="e">
        <f t="shared" ref="B304:M304" si="39">B88*B305</f>
        <v>#DIV/0!</v>
      </c>
      <c r="C304" s="80" t="e">
        <f t="shared" si="39"/>
        <v>#DIV/0!</v>
      </c>
      <c r="D304" s="80" t="e">
        <f t="shared" si="39"/>
        <v>#DIV/0!</v>
      </c>
      <c r="E304" s="80" t="e">
        <f t="shared" si="39"/>
        <v>#DIV/0!</v>
      </c>
      <c r="F304" s="80" t="e">
        <f t="shared" si="39"/>
        <v>#DIV/0!</v>
      </c>
      <c r="G304" s="80" t="e">
        <f t="shared" si="39"/>
        <v>#DIV/0!</v>
      </c>
      <c r="H304" s="80" t="e">
        <f t="shared" si="39"/>
        <v>#DIV/0!</v>
      </c>
      <c r="I304" s="80" t="e">
        <f t="shared" si="39"/>
        <v>#DIV/0!</v>
      </c>
      <c r="J304" s="80" t="e">
        <f t="shared" si="39"/>
        <v>#DIV/0!</v>
      </c>
      <c r="K304" s="80" t="e">
        <f t="shared" si="39"/>
        <v>#DIV/0!</v>
      </c>
      <c r="L304" s="80" t="e">
        <f t="shared" si="39"/>
        <v>#DIV/0!</v>
      </c>
      <c r="M304" s="80" t="e">
        <f t="shared" si="39"/>
        <v>#DIV/0!</v>
      </c>
    </row>
    <row r="305" spans="1:13" outlineLevel="1" x14ac:dyDescent="0.3">
      <c r="A305" s="31" t="str">
        <f t="shared" ref="A305:M305" si="40">A92</f>
        <v>Коэффициент дисконтирования</v>
      </c>
      <c r="B305" s="81" t="e">
        <f t="shared" si="40"/>
        <v>#DIV/0!</v>
      </c>
      <c r="C305" s="81" t="e">
        <f t="shared" si="40"/>
        <v>#DIV/0!</v>
      </c>
      <c r="D305" s="81" t="e">
        <f t="shared" si="40"/>
        <v>#DIV/0!</v>
      </c>
      <c r="E305" s="81" t="e">
        <f t="shared" si="40"/>
        <v>#DIV/0!</v>
      </c>
      <c r="F305" s="81" t="e">
        <f t="shared" si="40"/>
        <v>#DIV/0!</v>
      </c>
      <c r="G305" s="81" t="e">
        <f t="shared" si="40"/>
        <v>#DIV/0!</v>
      </c>
      <c r="H305" s="81" t="e">
        <f t="shared" si="40"/>
        <v>#DIV/0!</v>
      </c>
      <c r="I305" s="81" t="e">
        <f t="shared" si="40"/>
        <v>#DIV/0!</v>
      </c>
      <c r="J305" s="81" t="e">
        <f t="shared" si="40"/>
        <v>#DIV/0!</v>
      </c>
      <c r="K305" s="81" t="e">
        <f t="shared" si="40"/>
        <v>#DIV/0!</v>
      </c>
      <c r="L305" s="81" t="e">
        <f t="shared" si="40"/>
        <v>#DIV/0!</v>
      </c>
      <c r="M305" s="81" t="e">
        <f t="shared" si="40"/>
        <v>#DIV/0!</v>
      </c>
    </row>
    <row r="325" spans="14:14" x14ac:dyDescent="0.3">
      <c r="N325" s="81"/>
    </row>
  </sheetData>
  <sheetProtection algorithmName="SHA-512" hashValue="eVte5GstgUjgA+drD0CPaQEviodEeS5pPi6+s3xLfVlSDKVQdAO9nPCPdtGy7OQdhijW3JTV9IyUOz+m2zZI0Q==" saltValue="H9PDFi9sae4PZj35/QadeA==" spinCount="100000" sheet="1" formatCells="0" formatColumns="0" formatRows="0" insertColumns="0" insertRows="0" insertHyperlinks="0" deleteColumns="0" deleteRows="0" sort="0" autoFilter="0" pivotTables="0"/>
  <mergeCells count="48">
    <mergeCell ref="Q39:Q40"/>
    <mergeCell ref="B39:E39"/>
    <mergeCell ref="F39:F40"/>
    <mergeCell ref="G39:J39"/>
    <mergeCell ref="K39:K40"/>
    <mergeCell ref="L39:O39"/>
    <mergeCell ref="P39:P40"/>
    <mergeCell ref="Q23:Q24"/>
    <mergeCell ref="A23:A24"/>
    <mergeCell ref="A3:A4"/>
    <mergeCell ref="B3:E3"/>
    <mergeCell ref="F3:F4"/>
    <mergeCell ref="G3:J3"/>
    <mergeCell ref="K3:K4"/>
    <mergeCell ref="L3:O3"/>
    <mergeCell ref="P3:P4"/>
    <mergeCell ref="Q3:Q4"/>
    <mergeCell ref="B23:E23"/>
    <mergeCell ref="F23:F24"/>
    <mergeCell ref="G23:J23"/>
    <mergeCell ref="K23:K24"/>
    <mergeCell ref="L23:O23"/>
    <mergeCell ref="P23:P24"/>
    <mergeCell ref="A131:A132"/>
    <mergeCell ref="B131:M131"/>
    <mergeCell ref="A39:A40"/>
    <mergeCell ref="N56:N57"/>
    <mergeCell ref="B85:E85"/>
    <mergeCell ref="F85:I85"/>
    <mergeCell ref="J85:M85"/>
    <mergeCell ref="A85:A86"/>
    <mergeCell ref="J56:M56"/>
    <mergeCell ref="F56:I56"/>
    <mergeCell ref="A56:A57"/>
    <mergeCell ref="B56:E56"/>
    <mergeCell ref="N131:N132"/>
    <mergeCell ref="A94:C94"/>
    <mergeCell ref="A95:C95"/>
    <mergeCell ref="A96:C96"/>
    <mergeCell ref="A97:C97"/>
    <mergeCell ref="A98:C98"/>
    <mergeCell ref="A99:C99"/>
    <mergeCell ref="D94:E94"/>
    <mergeCell ref="D95:E95"/>
    <mergeCell ref="D96:E96"/>
    <mergeCell ref="D97:E97"/>
    <mergeCell ref="D98:E98"/>
    <mergeCell ref="D99:E99"/>
  </mergeCells>
  <phoneticPr fontId="8" type="noConversion"/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S51"/>
  <sheetViews>
    <sheetView zoomScale="70" zoomScaleNormal="70" workbookViewId="0">
      <selection activeCell="D4" sqref="D4:E4"/>
    </sheetView>
  </sheetViews>
  <sheetFormatPr defaultColWidth="9.109375" defaultRowHeight="15.6" x14ac:dyDescent="0.3"/>
  <cols>
    <col min="1" max="1" width="4.6640625" style="3" customWidth="1"/>
    <col min="2" max="2" width="66.6640625" style="2" customWidth="1"/>
    <col min="3" max="3" width="15.44140625" style="2" customWidth="1"/>
    <col min="4" max="4" width="23" style="2" customWidth="1"/>
    <col min="5" max="5" width="5.33203125" style="2" customWidth="1"/>
    <col min="6" max="6" width="20.33203125" style="2" customWidth="1"/>
    <col min="7" max="7" width="5.33203125" style="2" customWidth="1"/>
    <col min="8" max="8" width="59.109375" style="2" customWidth="1"/>
    <col min="9" max="19" width="9.109375" style="2"/>
    <col min="20" max="20" width="9.109375" style="2" customWidth="1"/>
    <col min="21" max="16384" width="9.109375" style="2"/>
  </cols>
  <sheetData>
    <row r="1" spans="1:19" x14ac:dyDescent="0.3">
      <c r="A1" s="416" t="s">
        <v>212</v>
      </c>
      <c r="B1" s="416"/>
      <c r="C1" s="416"/>
      <c r="D1" s="416"/>
      <c r="E1" s="416"/>
      <c r="F1" s="416"/>
      <c r="G1" s="416"/>
      <c r="H1" s="416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3">
      <c r="N2" s="395"/>
      <c r="O2" s="395"/>
    </row>
    <row r="3" spans="1:19" x14ac:dyDescent="0.3">
      <c r="C3" s="4" t="s">
        <v>166</v>
      </c>
      <c r="D3" s="5">
        <f>'Данные Заявителя'!B4</f>
        <v>0</v>
      </c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9" x14ac:dyDescent="0.3">
      <c r="B4" s="421" t="s">
        <v>209</v>
      </c>
      <c r="C4" s="421"/>
      <c r="D4" s="429" t="s">
        <v>142</v>
      </c>
      <c r="E4" s="429"/>
      <c r="F4" s="7"/>
      <c r="G4" s="7"/>
      <c r="H4" s="7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9" x14ac:dyDescent="0.3">
      <c r="A5" s="8"/>
      <c r="B5" s="399"/>
      <c r="C5" s="399"/>
      <c r="D5" s="399"/>
      <c r="E5" s="399"/>
      <c r="F5" s="399"/>
      <c r="G5" s="399"/>
      <c r="H5" s="399"/>
      <c r="I5" s="395"/>
      <c r="J5" s="395"/>
      <c r="K5" s="395"/>
      <c r="L5" s="395"/>
      <c r="M5" s="395"/>
      <c r="N5" s="395"/>
      <c r="O5" s="395"/>
      <c r="P5" s="395"/>
      <c r="Q5" s="395"/>
      <c r="R5" s="395"/>
      <c r="S5" s="395"/>
    </row>
    <row r="6" spans="1:19" x14ac:dyDescent="0.3">
      <c r="A6" s="9" t="s">
        <v>206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31.2" x14ac:dyDescent="0.3">
      <c r="A7" s="11" t="s">
        <v>204</v>
      </c>
      <c r="B7" s="11" t="s">
        <v>167</v>
      </c>
      <c r="C7" s="11" t="s">
        <v>168</v>
      </c>
      <c r="D7" s="417" t="s">
        <v>169</v>
      </c>
      <c r="E7" s="401"/>
      <c r="F7" s="417" t="s">
        <v>170</v>
      </c>
      <c r="G7" s="401"/>
      <c r="H7" s="11" t="s">
        <v>171</v>
      </c>
      <c r="J7" s="12"/>
      <c r="K7" s="13"/>
      <c r="L7" s="12"/>
      <c r="M7" s="12"/>
      <c r="N7" s="12"/>
      <c r="P7" s="14"/>
      <c r="Q7" s="14"/>
      <c r="R7" s="14"/>
      <c r="S7" s="14"/>
    </row>
    <row r="8" spans="1:19" x14ac:dyDescent="0.3">
      <c r="A8" s="11">
        <v>1</v>
      </c>
      <c r="B8" s="15" t="s">
        <v>172</v>
      </c>
      <c r="C8" s="11" t="s">
        <v>210</v>
      </c>
      <c r="D8" s="424">
        <f>VLOOKUP('Итоговые расчеты модели'!A143,'Итоговые расчеты модели'!A143:M143,VLOOKUP(D4,'Служебный лист'!C6:D17,2,0),0)</f>
        <v>0</v>
      </c>
      <c r="E8" s="425"/>
      <c r="F8" s="397"/>
      <c r="G8" s="398"/>
      <c r="H8" s="16"/>
      <c r="I8" s="14"/>
      <c r="J8" s="14"/>
      <c r="K8" s="12"/>
      <c r="L8" s="12"/>
      <c r="M8" s="12"/>
      <c r="N8" s="12"/>
      <c r="O8" s="12" t="s">
        <v>194</v>
      </c>
      <c r="P8" s="12"/>
      <c r="Q8" s="12"/>
      <c r="R8" s="12"/>
      <c r="S8" s="12"/>
    </row>
    <row r="9" spans="1:19" x14ac:dyDescent="0.3">
      <c r="A9" s="11">
        <v>2</v>
      </c>
      <c r="B9" s="15" t="s">
        <v>173</v>
      </c>
      <c r="C9" s="11" t="s">
        <v>197</v>
      </c>
      <c r="D9" s="422">
        <f>VLOOKUP('Итоговые расчеты модели'!A133,'Итоговые расчеты модели'!A133:M133,VLOOKUP(D4,'Служебный лист'!C6:D17,2,0),0)</f>
        <v>0</v>
      </c>
      <c r="E9" s="423"/>
      <c r="F9" s="397"/>
      <c r="G9" s="398"/>
      <c r="H9" s="16"/>
      <c r="I9" s="14"/>
      <c r="J9" s="14"/>
      <c r="K9" s="12"/>
      <c r="L9" s="12"/>
      <c r="M9" s="12"/>
      <c r="N9" s="12"/>
      <c r="O9" s="12"/>
      <c r="P9" s="12"/>
      <c r="Q9" s="12"/>
      <c r="R9" s="12"/>
      <c r="S9" s="12"/>
    </row>
    <row r="10" spans="1:19" x14ac:dyDescent="0.3">
      <c r="A10" s="11">
        <v>3</v>
      </c>
      <c r="B10" s="15" t="s">
        <v>174</v>
      </c>
      <c r="C10" s="11" t="s">
        <v>197</v>
      </c>
      <c r="D10" s="419">
        <f>VLOOKUP('Итоговые расчеты модели'!A134,'Итоговые расчеты модели'!A134:M134,VLOOKUP(D4,'Служебный лист'!C6:D17,2,0),0)</f>
        <v>0</v>
      </c>
      <c r="E10" s="420"/>
      <c r="F10" s="427"/>
      <c r="G10" s="428"/>
      <c r="H10" s="17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x14ac:dyDescent="0.3">
      <c r="A11" s="406">
        <v>4</v>
      </c>
      <c r="B11" s="426" t="s">
        <v>175</v>
      </c>
      <c r="C11" s="406" t="s">
        <v>176</v>
      </c>
      <c r="D11" s="18" t="s">
        <v>177</v>
      </c>
      <c r="E11" s="16"/>
      <c r="F11" s="18" t="s">
        <v>177</v>
      </c>
      <c r="G11" s="19"/>
      <c r="H11" s="19"/>
      <c r="I11" s="14"/>
      <c r="J11" s="13"/>
      <c r="K11" s="14"/>
      <c r="L11" s="14"/>
      <c r="M11" s="14"/>
      <c r="N11" s="14"/>
      <c r="O11" s="396"/>
      <c r="P11" s="396"/>
      <c r="Q11" s="396"/>
      <c r="R11" s="396"/>
      <c r="S11" s="396"/>
    </row>
    <row r="12" spans="1:19" x14ac:dyDescent="0.3">
      <c r="A12" s="418"/>
      <c r="B12" s="426"/>
      <c r="C12" s="418"/>
      <c r="D12" s="18" t="s">
        <v>178</v>
      </c>
      <c r="E12" s="16"/>
      <c r="F12" s="18" t="s">
        <v>178</v>
      </c>
      <c r="G12" s="19"/>
      <c r="H12" s="16"/>
      <c r="I12" s="14"/>
      <c r="J12" s="14"/>
      <c r="K12" s="14"/>
      <c r="L12" s="14"/>
      <c r="M12" s="14"/>
      <c r="N12" s="14"/>
      <c r="O12" s="12"/>
      <c r="P12" s="12"/>
      <c r="Q12" s="12"/>
      <c r="R12" s="12"/>
      <c r="S12" s="12"/>
    </row>
    <row r="13" spans="1:19" x14ac:dyDescent="0.3">
      <c r="A13" s="418"/>
      <c r="B13" s="426"/>
      <c r="C13" s="418"/>
      <c r="D13" s="18" t="s">
        <v>180</v>
      </c>
      <c r="E13" s="16"/>
      <c r="F13" s="18" t="s">
        <v>180</v>
      </c>
      <c r="G13" s="19"/>
      <c r="H13" s="16"/>
      <c r="I13" s="14"/>
      <c r="J13" s="14"/>
      <c r="K13" s="14"/>
      <c r="L13" s="14"/>
      <c r="M13" s="14"/>
      <c r="N13" s="14"/>
      <c r="O13" s="12"/>
      <c r="P13" s="12"/>
      <c r="Q13" s="12"/>
      <c r="R13" s="12"/>
      <c r="S13" s="12"/>
    </row>
    <row r="14" spans="1:19" x14ac:dyDescent="0.3">
      <c r="A14" s="418"/>
      <c r="B14" s="426"/>
      <c r="C14" s="418"/>
      <c r="D14" s="18" t="s">
        <v>179</v>
      </c>
      <c r="E14" s="16"/>
      <c r="F14" s="18" t="s">
        <v>179</v>
      </c>
      <c r="G14" s="19"/>
      <c r="H14" s="16"/>
      <c r="I14" s="14"/>
      <c r="J14" s="14"/>
      <c r="K14" s="14"/>
      <c r="L14" s="14"/>
      <c r="M14" s="14"/>
      <c r="N14" s="14"/>
      <c r="O14" s="12"/>
      <c r="P14" s="12"/>
      <c r="Q14" s="12"/>
      <c r="R14" s="12"/>
      <c r="S14" s="12"/>
    </row>
    <row r="15" spans="1:19" x14ac:dyDescent="0.3">
      <c r="A15" s="418"/>
      <c r="B15" s="426"/>
      <c r="C15" s="407"/>
      <c r="D15" s="18" t="s">
        <v>196</v>
      </c>
      <c r="E15" s="16"/>
      <c r="F15" s="18" t="s">
        <v>196</v>
      </c>
      <c r="G15" s="19"/>
      <c r="H15" s="19"/>
      <c r="I15" s="14"/>
      <c r="J15" s="14"/>
      <c r="K15" s="14"/>
      <c r="L15" s="14"/>
      <c r="M15" s="14"/>
      <c r="N15" s="14"/>
      <c r="O15" s="12"/>
      <c r="P15" s="12"/>
      <c r="Q15" s="12"/>
      <c r="R15" s="12"/>
      <c r="S15" s="12"/>
    </row>
    <row r="16" spans="1:19" x14ac:dyDescent="0.3">
      <c r="A16" s="407"/>
      <c r="B16" s="426"/>
      <c r="C16" s="11" t="s">
        <v>197</v>
      </c>
      <c r="D16" s="422">
        <f>VLOOKUP('Итоговые расчеты модели'!A145,'Итоговые расчеты модели'!A145:M145,VLOOKUP(D4,'Служебный лист'!C6:D17,2,0),0)</f>
        <v>0</v>
      </c>
      <c r="E16" s="423"/>
      <c r="F16" s="397"/>
      <c r="G16" s="398"/>
      <c r="H16" s="19"/>
      <c r="I16" s="14"/>
      <c r="J16" s="14"/>
      <c r="K16" s="14"/>
      <c r="L16" s="14"/>
      <c r="M16" s="14"/>
      <c r="N16" s="14"/>
      <c r="O16" s="12"/>
      <c r="P16" s="12"/>
      <c r="Q16" s="12"/>
      <c r="R16" s="12"/>
      <c r="S16" s="12"/>
    </row>
    <row r="17" spans="1:19" x14ac:dyDescent="0.3">
      <c r="A17" s="11">
        <v>5</v>
      </c>
      <c r="B17" s="426" t="s">
        <v>195</v>
      </c>
      <c r="C17" s="426"/>
      <c r="D17" s="400" t="str">
        <f>'Данные Заявителя'!B8</f>
        <v>НПД (6%)</v>
      </c>
      <c r="E17" s="401"/>
      <c r="F17" s="397"/>
      <c r="G17" s="398"/>
      <c r="H17" s="16"/>
      <c r="I17" s="14"/>
      <c r="J17" s="14"/>
      <c r="K17" s="14"/>
      <c r="L17" s="14"/>
      <c r="M17" s="14"/>
      <c r="N17" s="14"/>
      <c r="O17" s="396"/>
      <c r="P17" s="396"/>
      <c r="Q17" s="396"/>
      <c r="R17" s="396"/>
      <c r="S17" s="396"/>
    </row>
    <row r="18" spans="1:19" s="333" customFormat="1" x14ac:dyDescent="0.3">
      <c r="A18" s="330">
        <v>6</v>
      </c>
      <c r="B18" s="431" t="s">
        <v>198</v>
      </c>
      <c r="C18" s="431"/>
      <c r="D18" s="259"/>
      <c r="E18" s="259"/>
      <c r="F18" s="259"/>
      <c r="G18" s="259"/>
      <c r="H18" s="331"/>
      <c r="I18" s="332"/>
      <c r="J18" s="332"/>
      <c r="K18" s="332"/>
      <c r="L18" s="332"/>
      <c r="M18" s="332"/>
      <c r="N18" s="332"/>
      <c r="O18" s="21"/>
      <c r="P18" s="21"/>
      <c r="Q18" s="21"/>
      <c r="R18" s="21"/>
      <c r="S18" s="21"/>
    </row>
    <row r="19" spans="1:19" s="13" customFormat="1" ht="40.200000000000003" customHeight="1" x14ac:dyDescent="0.3">
      <c r="A19" s="11"/>
      <c r="B19" s="334" t="s">
        <v>390</v>
      </c>
      <c r="C19" s="330" t="str">
        <f>C9</f>
        <v>тыс. руб.</v>
      </c>
      <c r="D19" s="436">
        <f>VLOOKUP('Данные Заявителя'!B8,'Служебный лист'!N127:Z133,VLOOKUP(D4,'Служебный лист'!C6:D17,2,0),0)</f>
        <v>0</v>
      </c>
      <c r="E19" s="435"/>
      <c r="F19" s="430"/>
      <c r="G19" s="398"/>
      <c r="H19" s="16"/>
      <c r="I19" s="14"/>
      <c r="J19" s="262"/>
      <c r="K19" s="14"/>
      <c r="L19" s="14"/>
      <c r="M19" s="14"/>
      <c r="N19" s="316"/>
      <c r="O19" s="12"/>
      <c r="P19" s="12"/>
      <c r="Q19" s="12"/>
      <c r="R19" s="12"/>
      <c r="S19" s="12"/>
    </row>
    <row r="20" spans="1:19" s="13" customFormat="1" x14ac:dyDescent="0.3">
      <c r="A20" s="11"/>
      <c r="B20" s="334" t="s">
        <v>155</v>
      </c>
      <c r="C20" s="330" t="str">
        <f>C10</f>
        <v>тыс. руб.</v>
      </c>
      <c r="D20" s="436">
        <f>VLOOKUP('Итоговые расчеты модели'!A138,'Итоговые расчеты модели'!A138:M138,VLOOKUP(D4,'Служебный лист'!C6:D17,2,0),0)</f>
        <v>0</v>
      </c>
      <c r="E20" s="435"/>
      <c r="F20" s="430"/>
      <c r="G20" s="398"/>
      <c r="H20" s="16"/>
      <c r="I20" s="14"/>
      <c r="J20" s="14"/>
      <c r="K20" s="14"/>
      <c r="L20" s="14"/>
      <c r="M20" s="14"/>
      <c r="N20" s="316"/>
      <c r="O20" s="12"/>
      <c r="P20" s="12"/>
      <c r="Q20" s="12"/>
      <c r="R20" s="12"/>
      <c r="S20" s="12"/>
    </row>
    <row r="21" spans="1:19" s="333" customFormat="1" x14ac:dyDescent="0.3">
      <c r="A21" s="330">
        <v>7</v>
      </c>
      <c r="B21" s="432" t="s">
        <v>199</v>
      </c>
      <c r="C21" s="433"/>
      <c r="D21" s="259"/>
      <c r="E21" s="259"/>
      <c r="F21" s="259"/>
      <c r="G21" s="259"/>
      <c r="H21" s="331"/>
      <c r="I21" s="332"/>
      <c r="J21" s="332"/>
      <c r="K21" s="332"/>
      <c r="L21" s="332"/>
      <c r="M21" s="332"/>
      <c r="N21" s="21"/>
      <c r="O21" s="21"/>
      <c r="P21" s="21"/>
      <c r="Q21" s="21"/>
      <c r="R21" s="21"/>
      <c r="S21" s="21"/>
    </row>
    <row r="22" spans="1:19" s="13" customFormat="1" ht="40.200000000000003" customHeight="1" x14ac:dyDescent="0.3">
      <c r="A22" s="11"/>
      <c r="B22" s="334" t="s">
        <v>391</v>
      </c>
      <c r="C22" s="330" t="str">
        <f>C20</f>
        <v>тыс. руб.</v>
      </c>
      <c r="D22" s="434">
        <f>VLOOKUP('Данные Заявителя'!B8,'Служебный лист'!N135:Z139,VLOOKUP(D4,'Служебный лист'!C6:D17,2,0),0)</f>
        <v>0</v>
      </c>
      <c r="E22" s="435"/>
      <c r="F22" s="397"/>
      <c r="G22" s="398"/>
      <c r="H22" s="16"/>
      <c r="I22" s="14"/>
      <c r="J22" s="14"/>
      <c r="K22" s="14"/>
      <c r="L22" s="14"/>
      <c r="M22" s="14"/>
      <c r="O22" s="12"/>
      <c r="P22" s="12"/>
      <c r="Q22" s="12"/>
      <c r="R22" s="12"/>
      <c r="S22" s="12"/>
    </row>
    <row r="23" spans="1:19" s="13" customFormat="1" x14ac:dyDescent="0.3">
      <c r="A23" s="11"/>
      <c r="B23" s="334" t="s">
        <v>201</v>
      </c>
      <c r="C23" s="330" t="str">
        <f>C22</f>
        <v>тыс. руб.</v>
      </c>
      <c r="D23" s="434">
        <f>VLOOKUP('Итоговые расчеты модели'!A137,'Итоговые расчеты модели'!A137:M137,VLOOKUP(D4,'Служебный лист'!C6:D17,2,0),0)*0.85</f>
        <v>0</v>
      </c>
      <c r="E23" s="435"/>
      <c r="F23" s="397"/>
      <c r="G23" s="398"/>
      <c r="H23" s="16"/>
      <c r="I23" s="14"/>
      <c r="J23" s="14"/>
      <c r="K23" s="14"/>
      <c r="L23" s="14"/>
      <c r="M23" s="14"/>
      <c r="N23" s="316"/>
      <c r="O23" s="12"/>
      <c r="P23" s="12"/>
      <c r="Q23" s="12"/>
      <c r="R23" s="12"/>
      <c r="S23" s="12"/>
    </row>
    <row r="24" spans="1:19" s="333" customFormat="1" x14ac:dyDescent="0.3">
      <c r="A24" s="330">
        <v>8</v>
      </c>
      <c r="B24" s="432" t="s">
        <v>200</v>
      </c>
      <c r="C24" s="433"/>
      <c r="D24" s="259"/>
      <c r="E24" s="259"/>
      <c r="F24" s="259"/>
      <c r="G24" s="259"/>
      <c r="H24" s="331"/>
      <c r="I24" s="332"/>
      <c r="J24" s="332"/>
      <c r="K24" s="332"/>
      <c r="L24" s="332"/>
      <c r="M24" s="332"/>
      <c r="N24" s="21"/>
      <c r="O24" s="21"/>
      <c r="P24" s="21"/>
      <c r="Q24" s="21"/>
      <c r="R24" s="21"/>
      <c r="S24" s="21"/>
    </row>
    <row r="25" spans="1:19" s="13" customFormat="1" x14ac:dyDescent="0.3">
      <c r="A25" s="11"/>
      <c r="B25" s="334" t="s">
        <v>202</v>
      </c>
      <c r="C25" s="330" t="str">
        <f>C23</f>
        <v>тыс. руб.</v>
      </c>
      <c r="D25" s="434">
        <f>VLOOKUP('Итоговые расчеты модели'!A137,'Итоговые расчеты модели'!A137:M137,VLOOKUP(D4,'Служебный лист'!C6:D17,2,0),0)*0.15</f>
        <v>0</v>
      </c>
      <c r="E25" s="435"/>
      <c r="F25" s="397"/>
      <c r="G25" s="398"/>
      <c r="H25" s="16"/>
      <c r="I25" s="14"/>
      <c r="J25" s="14"/>
      <c r="K25" s="14"/>
      <c r="L25" s="14"/>
      <c r="M25" s="14"/>
      <c r="N25" s="316"/>
      <c r="O25" s="12"/>
      <c r="P25" s="12"/>
      <c r="Q25" s="12"/>
      <c r="R25" s="12"/>
      <c r="S25" s="12"/>
    </row>
    <row r="26" spans="1:19" s="127" customFormat="1" x14ac:dyDescent="0.3">
      <c r="A26" s="128"/>
      <c r="B26" s="336" t="s">
        <v>228</v>
      </c>
      <c r="C26" s="330" t="str">
        <f>C23</f>
        <v>тыс. руб.</v>
      </c>
      <c r="D26" s="434">
        <f>IF(D17='Служебный лист'!G10,'Данные Заявителя'!$F$8/4000,0)</f>
        <v>0</v>
      </c>
      <c r="E26" s="435"/>
      <c r="F26" s="397"/>
      <c r="G26" s="398"/>
      <c r="H26" s="126"/>
      <c r="I26" s="129"/>
      <c r="J26" s="14"/>
      <c r="K26" s="14"/>
      <c r="L26" s="14"/>
      <c r="M26" s="14"/>
      <c r="N26" s="316"/>
      <c r="O26" s="125"/>
      <c r="P26" s="125"/>
      <c r="Q26" s="125"/>
      <c r="R26" s="125"/>
      <c r="S26" s="125"/>
    </row>
    <row r="27" spans="1:19" s="333" customFormat="1" x14ac:dyDescent="0.3">
      <c r="A27" s="330">
        <v>9</v>
      </c>
      <c r="B27" s="432" t="s">
        <v>203</v>
      </c>
      <c r="C27" s="433"/>
      <c r="D27" s="259"/>
      <c r="E27" s="259"/>
      <c r="F27" s="259"/>
      <c r="G27" s="259"/>
      <c r="H27" s="331"/>
      <c r="I27" s="332"/>
      <c r="J27" s="332"/>
      <c r="K27" s="332"/>
      <c r="L27" s="332"/>
      <c r="M27" s="332"/>
      <c r="N27" s="21"/>
      <c r="O27" s="21"/>
      <c r="P27" s="21"/>
      <c r="Q27" s="21"/>
      <c r="R27" s="21"/>
      <c r="S27" s="21"/>
    </row>
    <row r="28" spans="1:19" s="13" customFormat="1" x14ac:dyDescent="0.3">
      <c r="A28" s="11"/>
      <c r="B28" s="335" t="s">
        <v>214</v>
      </c>
      <c r="C28" s="330" t="str">
        <f>C25</f>
        <v>тыс. руб.</v>
      </c>
      <c r="D28" s="434">
        <f>VLOOKUP('Итоговые расчеты модели'!A139,'Итоговые расчеты модели'!$A$139:$M$142,VLOOKUP($D$4,'Служебный лист'!$C$6:$D$17,2,0),0)</f>
        <v>0</v>
      </c>
      <c r="E28" s="435"/>
      <c r="F28" s="397"/>
      <c r="G28" s="398"/>
      <c r="H28" s="16"/>
      <c r="I28" s="14"/>
      <c r="J28" s="14"/>
      <c r="K28" s="14"/>
      <c r="L28" s="14"/>
      <c r="M28" s="14"/>
      <c r="N28" s="316"/>
      <c r="O28" s="12"/>
      <c r="P28" s="12"/>
      <c r="Q28" s="12"/>
      <c r="R28" s="12"/>
      <c r="S28" s="12"/>
    </row>
    <row r="29" spans="1:19" s="13" customFormat="1" x14ac:dyDescent="0.3">
      <c r="A29" s="11"/>
      <c r="B29" s="335" t="s">
        <v>156</v>
      </c>
      <c r="C29" s="330" t="str">
        <f>C28</f>
        <v>тыс. руб.</v>
      </c>
      <c r="D29" s="434">
        <f>VLOOKUP('Итоговые расчеты модели'!A140,'Итоговые расчеты модели'!$A$139:$M$142,VLOOKUP($D$4,'Служебный лист'!$C$6:$D$17,2,0),0)</f>
        <v>0</v>
      </c>
      <c r="E29" s="435"/>
      <c r="F29" s="397"/>
      <c r="G29" s="398"/>
      <c r="H29" s="16"/>
      <c r="I29" s="14"/>
      <c r="J29" s="14"/>
      <c r="K29" s="14"/>
      <c r="L29" s="14"/>
      <c r="M29" s="14"/>
      <c r="N29" s="14"/>
      <c r="O29" s="12"/>
      <c r="P29" s="12"/>
      <c r="Q29" s="12"/>
      <c r="R29" s="12"/>
      <c r="S29" s="12"/>
    </row>
    <row r="30" spans="1:19" s="13" customFormat="1" x14ac:dyDescent="0.3">
      <c r="A30" s="11"/>
      <c r="B30" s="335" t="s">
        <v>157</v>
      </c>
      <c r="C30" s="330" t="str">
        <f>C28</f>
        <v>тыс. руб.</v>
      </c>
      <c r="D30" s="434">
        <f>VLOOKUP('Итоговые расчеты модели'!A141,'Итоговые расчеты модели'!$A$139:$M$142,VLOOKUP($D$4,'Служебный лист'!$C$6:$D$17,2,0),0)</f>
        <v>0</v>
      </c>
      <c r="E30" s="435"/>
      <c r="F30" s="397"/>
      <c r="G30" s="398"/>
      <c r="H30" s="16"/>
      <c r="I30" s="14"/>
      <c r="J30" s="14"/>
      <c r="K30" s="14"/>
      <c r="L30" s="14"/>
      <c r="M30" s="14"/>
      <c r="N30" s="14"/>
      <c r="O30" s="12"/>
      <c r="P30" s="12"/>
      <c r="Q30" s="12"/>
      <c r="R30" s="12"/>
      <c r="S30" s="12"/>
    </row>
    <row r="31" spans="1:19" s="13" customFormat="1" x14ac:dyDescent="0.3">
      <c r="A31" s="11"/>
      <c r="B31" s="335" t="s">
        <v>158</v>
      </c>
      <c r="C31" s="330" t="str">
        <f>C30</f>
        <v>тыс. руб.</v>
      </c>
      <c r="D31" s="434">
        <f>VLOOKUP('Итоговые расчеты модели'!A142,'Итоговые расчеты модели'!$A$139:$M$142,VLOOKUP($D$4,'Служебный лист'!$C$6:$D$17,2,0),0)</f>
        <v>0</v>
      </c>
      <c r="E31" s="435"/>
      <c r="F31" s="397"/>
      <c r="G31" s="398"/>
      <c r="H31" s="16"/>
      <c r="I31" s="14"/>
      <c r="J31" s="14"/>
      <c r="K31" s="14"/>
      <c r="L31" s="14"/>
      <c r="M31" s="14"/>
      <c r="N31" s="14"/>
      <c r="O31" s="12"/>
      <c r="P31" s="12"/>
      <c r="Q31" s="12"/>
      <c r="R31" s="12"/>
      <c r="S31" s="12"/>
    </row>
    <row r="32" spans="1:19" s="13" customFormat="1" x14ac:dyDescent="0.3">
      <c r="A32" s="11">
        <v>10</v>
      </c>
      <c r="B32" s="334" t="s">
        <v>205</v>
      </c>
      <c r="C32" s="330" t="str">
        <f>C31</f>
        <v>тыс. руб.</v>
      </c>
      <c r="D32" s="434" t="e">
        <f>VLOOKUP('Итоговые расчеты модели'!A144,'Итоговые расчеты модели'!A144:M144,VLOOKUP($D$4,'Служебный лист'!$C$6:$D$17,2,0),0)</f>
        <v>#DIV/0!</v>
      </c>
      <c r="E32" s="435"/>
      <c r="F32" s="397"/>
      <c r="G32" s="398"/>
      <c r="H32" s="16"/>
      <c r="I32" s="14"/>
      <c r="J32" s="14"/>
      <c r="K32" s="14"/>
      <c r="L32" s="14"/>
      <c r="M32" s="14"/>
      <c r="N32" s="14"/>
      <c r="O32" s="12"/>
      <c r="P32" s="12"/>
      <c r="Q32" s="12"/>
      <c r="R32" s="12"/>
      <c r="S32" s="12"/>
    </row>
    <row r="33" spans="1:19" s="13" customFormat="1" x14ac:dyDescent="0.3">
      <c r="A33" s="11">
        <v>11</v>
      </c>
      <c r="B33" s="404" t="s">
        <v>181</v>
      </c>
      <c r="C33" s="405"/>
      <c r="D33" s="397"/>
      <c r="E33" s="398"/>
      <c r="F33" s="397"/>
      <c r="G33" s="398"/>
      <c r="H33" s="16"/>
      <c r="I33" s="14"/>
      <c r="J33" s="14"/>
      <c r="K33" s="14"/>
      <c r="L33" s="14"/>
      <c r="M33" s="14"/>
      <c r="N33" s="14"/>
      <c r="O33" s="12"/>
      <c r="P33" s="12"/>
      <c r="Q33" s="12"/>
      <c r="R33" s="12"/>
      <c r="S33" s="12"/>
    </row>
    <row r="34" spans="1:19" x14ac:dyDescent="0.3">
      <c r="A34" s="11">
        <v>12</v>
      </c>
      <c r="B34" s="417" t="s">
        <v>211</v>
      </c>
      <c r="C34" s="401"/>
      <c r="D34" s="437" t="e">
        <f>F16/D16</f>
        <v>#DIV/0!</v>
      </c>
      <c r="E34" s="438"/>
      <c r="F34" s="438"/>
      <c r="G34" s="439"/>
      <c r="H34" s="16"/>
      <c r="I34" s="14"/>
      <c r="J34" s="14"/>
      <c r="K34" s="14"/>
      <c r="L34" s="14"/>
      <c r="M34" s="14"/>
      <c r="N34" s="14"/>
      <c r="O34" s="12"/>
      <c r="P34" s="12"/>
      <c r="Q34" s="12"/>
      <c r="R34" s="12"/>
      <c r="S34" s="12"/>
    </row>
    <row r="35" spans="1:19" x14ac:dyDescent="0.3">
      <c r="A35" s="441" t="s">
        <v>182</v>
      </c>
      <c r="B35" s="441"/>
      <c r="C35" s="441"/>
      <c r="D35" s="441"/>
      <c r="E35" s="441"/>
      <c r="F35" s="441"/>
      <c r="G35" s="441"/>
      <c r="H35" s="401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x14ac:dyDescent="0.3">
      <c r="A36" s="406">
        <v>9</v>
      </c>
      <c r="B36" s="406" t="s">
        <v>183</v>
      </c>
      <c r="C36" s="15" t="s">
        <v>184</v>
      </c>
      <c r="D36" s="397"/>
      <c r="E36" s="403"/>
      <c r="F36" s="403"/>
      <c r="G36" s="403"/>
      <c r="H36" s="398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x14ac:dyDescent="0.3">
      <c r="A37" s="418"/>
      <c r="B37" s="418"/>
      <c r="C37" s="15" t="s">
        <v>185</v>
      </c>
      <c r="D37" s="397"/>
      <c r="E37" s="403"/>
      <c r="F37" s="403"/>
      <c r="G37" s="403"/>
      <c r="H37" s="398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x14ac:dyDescent="0.3">
      <c r="A38" s="418"/>
      <c r="B38" s="418"/>
      <c r="C38" s="15" t="s">
        <v>186</v>
      </c>
      <c r="D38" s="397"/>
      <c r="E38" s="403"/>
      <c r="F38" s="403"/>
      <c r="G38" s="403"/>
      <c r="H38" s="398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x14ac:dyDescent="0.3">
      <c r="A39" s="407"/>
      <c r="B39" s="407"/>
      <c r="C39" s="15" t="s">
        <v>24</v>
      </c>
      <c r="D39" s="397"/>
      <c r="E39" s="403"/>
      <c r="F39" s="403"/>
      <c r="G39" s="403"/>
      <c r="H39" s="398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 ht="47.25" customHeight="1" x14ac:dyDescent="0.3">
      <c r="A40" s="11">
        <v>10</v>
      </c>
      <c r="B40" s="404" t="s">
        <v>187</v>
      </c>
      <c r="C40" s="405"/>
      <c r="D40" s="397"/>
      <c r="E40" s="403"/>
      <c r="F40" s="403"/>
      <c r="G40" s="403"/>
      <c r="H40" s="398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ht="47.25" customHeight="1" x14ac:dyDescent="0.3">
      <c r="A41" s="11">
        <v>11</v>
      </c>
      <c r="B41" s="404" t="s">
        <v>188</v>
      </c>
      <c r="C41" s="405"/>
      <c r="D41" s="397"/>
      <c r="E41" s="403"/>
      <c r="F41" s="403"/>
      <c r="G41" s="403"/>
      <c r="H41" s="398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ht="47.25" customHeight="1" x14ac:dyDescent="0.3">
      <c r="A42" s="11">
        <v>12</v>
      </c>
      <c r="B42" s="404" t="s">
        <v>189</v>
      </c>
      <c r="C42" s="405"/>
      <c r="D42" s="397"/>
      <c r="E42" s="403"/>
      <c r="F42" s="403"/>
      <c r="G42" s="403"/>
      <c r="H42" s="398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x14ac:dyDescent="0.3">
      <c r="A43" s="406">
        <v>13</v>
      </c>
      <c r="B43" s="411" t="s">
        <v>215</v>
      </c>
      <c r="C43" s="412"/>
      <c r="D43" s="408" t="s">
        <v>220</v>
      </c>
      <c r="E43" s="409"/>
      <c r="F43" s="409"/>
      <c r="G43" s="409"/>
      <c r="H43" s="410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ht="47.25" customHeight="1" x14ac:dyDescent="0.3">
      <c r="A44" s="407"/>
      <c r="B44" s="413"/>
      <c r="C44" s="414"/>
      <c r="D44" s="397"/>
      <c r="E44" s="403"/>
      <c r="F44" s="403"/>
      <c r="G44" s="403"/>
      <c r="H44" s="398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x14ac:dyDescent="0.3">
      <c r="N45" s="402"/>
      <c r="O45" s="402"/>
    </row>
    <row r="46" spans="1:19" x14ac:dyDescent="0.3">
      <c r="B46" s="4" t="s">
        <v>190</v>
      </c>
      <c r="D46" s="20"/>
      <c r="E46" s="20"/>
      <c r="F46" s="21"/>
      <c r="G46" s="20"/>
      <c r="H46" s="22"/>
      <c r="J46" s="12"/>
      <c r="K46" s="12"/>
      <c r="L46" s="12"/>
      <c r="M46" s="12"/>
      <c r="N46" s="395"/>
      <c r="O46" s="395"/>
      <c r="P46" s="395"/>
      <c r="Q46" s="395"/>
      <c r="R46" s="395"/>
    </row>
    <row r="47" spans="1:19" ht="18.600000000000001" x14ac:dyDescent="0.3">
      <c r="D47" s="440" t="s">
        <v>191</v>
      </c>
      <c r="E47" s="440"/>
      <c r="F47" s="23"/>
      <c r="G47" s="440" t="s">
        <v>207</v>
      </c>
      <c r="H47" s="440"/>
      <c r="J47" s="12"/>
      <c r="K47" s="12"/>
      <c r="L47" s="12"/>
      <c r="M47" s="12"/>
      <c r="N47" s="395"/>
      <c r="O47" s="395"/>
      <c r="P47" s="395"/>
      <c r="Q47" s="395"/>
      <c r="R47" s="395"/>
    </row>
    <row r="48" spans="1:19" ht="18.600000000000001" x14ac:dyDescent="0.3">
      <c r="A48" s="415"/>
      <c r="D48" s="24"/>
      <c r="E48" s="25" t="s">
        <v>192</v>
      </c>
      <c r="F48" s="24"/>
      <c r="G48" s="24"/>
      <c r="H48" s="24"/>
      <c r="I48" s="26"/>
      <c r="J48" s="26"/>
      <c r="K48" s="26"/>
      <c r="L48" s="26"/>
      <c r="M48" s="26"/>
      <c r="N48" s="395"/>
      <c r="O48" s="395"/>
      <c r="P48" s="395"/>
      <c r="Q48" s="395"/>
      <c r="R48" s="395"/>
      <c r="S48" s="395"/>
    </row>
    <row r="49" spans="1:19" x14ac:dyDescent="0.3">
      <c r="A49" s="415"/>
      <c r="I49" s="26"/>
      <c r="J49" s="26"/>
      <c r="K49" s="26"/>
      <c r="L49" s="26"/>
      <c r="M49" s="26"/>
      <c r="N49" s="395"/>
      <c r="O49" s="395"/>
      <c r="P49" s="395"/>
      <c r="Q49" s="395"/>
      <c r="R49" s="395"/>
      <c r="S49" s="395"/>
    </row>
    <row r="50" spans="1:19" x14ac:dyDescent="0.3">
      <c r="A50" s="27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</row>
    <row r="51" spans="1:19" x14ac:dyDescent="0.3">
      <c r="A51" s="29"/>
    </row>
  </sheetData>
  <sheetProtection algorithmName="SHA-512" hashValue="5EuESLp9KTZWG8qZrfVcdidQkzWKRBcuYC20YzG/GwVURXQhKYoWAZDoodQqxngnVnB+2WR037jD69845MEhjQ==" saltValue="I8SsntOH84S2OI4uoTQI6w==" spinCount="100000" sheet="1" formatCells="0" formatColumns="0" formatRows="0" insertColumns="0" insertRows="0" insertHyperlinks="0" deleteColumns="0" deleteRows="0" sort="0" autoFilter="0" pivotTables="0"/>
  <mergeCells count="87">
    <mergeCell ref="B34:C34"/>
    <mergeCell ref="B33:C33"/>
    <mergeCell ref="D34:G34"/>
    <mergeCell ref="D47:E47"/>
    <mergeCell ref="G47:H47"/>
    <mergeCell ref="A35:H35"/>
    <mergeCell ref="A36:A39"/>
    <mergeCell ref="B36:B39"/>
    <mergeCell ref="D40:H40"/>
    <mergeCell ref="B40:C40"/>
    <mergeCell ref="D33:E33"/>
    <mergeCell ref="F33:G33"/>
    <mergeCell ref="D36:H36"/>
    <mergeCell ref="D39:H39"/>
    <mergeCell ref="D38:H38"/>
    <mergeCell ref="D37:H37"/>
    <mergeCell ref="F25:G25"/>
    <mergeCell ref="F31:G31"/>
    <mergeCell ref="F30:G30"/>
    <mergeCell ref="F29:G29"/>
    <mergeCell ref="F28:G28"/>
    <mergeCell ref="F26:G26"/>
    <mergeCell ref="F32:G32"/>
    <mergeCell ref="D31:E31"/>
    <mergeCell ref="D30:E30"/>
    <mergeCell ref="D29:E29"/>
    <mergeCell ref="D28:E28"/>
    <mergeCell ref="B27:C27"/>
    <mergeCell ref="D32:E32"/>
    <mergeCell ref="D25:E25"/>
    <mergeCell ref="D22:E22"/>
    <mergeCell ref="D23:E23"/>
    <mergeCell ref="B24:C24"/>
    <mergeCell ref="D26:E26"/>
    <mergeCell ref="F19:G19"/>
    <mergeCell ref="F20:G20"/>
    <mergeCell ref="F22:G22"/>
    <mergeCell ref="F23:G23"/>
    <mergeCell ref="B18:C18"/>
    <mergeCell ref="B21:C21"/>
    <mergeCell ref="D19:E19"/>
    <mergeCell ref="D20:E20"/>
    <mergeCell ref="A1:H1"/>
    <mergeCell ref="D7:E7"/>
    <mergeCell ref="F7:G7"/>
    <mergeCell ref="A11:A16"/>
    <mergeCell ref="D10:E10"/>
    <mergeCell ref="F8:G8"/>
    <mergeCell ref="B4:C4"/>
    <mergeCell ref="C11:C15"/>
    <mergeCell ref="D16:E16"/>
    <mergeCell ref="F16:G16"/>
    <mergeCell ref="D8:E8"/>
    <mergeCell ref="D9:E9"/>
    <mergeCell ref="B11:B16"/>
    <mergeCell ref="F10:G10"/>
    <mergeCell ref="D4:E4"/>
    <mergeCell ref="A48:A49"/>
    <mergeCell ref="N48:O49"/>
    <mergeCell ref="P48:R49"/>
    <mergeCell ref="S48:S49"/>
    <mergeCell ref="N46:O46"/>
    <mergeCell ref="P46:R46"/>
    <mergeCell ref="N47:O47"/>
    <mergeCell ref="P47:R47"/>
    <mergeCell ref="N45:O45"/>
    <mergeCell ref="D42:H42"/>
    <mergeCell ref="B42:C42"/>
    <mergeCell ref="A43:A44"/>
    <mergeCell ref="D41:H41"/>
    <mergeCell ref="B41:C41"/>
    <mergeCell ref="D43:H43"/>
    <mergeCell ref="D44:H44"/>
    <mergeCell ref="B43:C44"/>
    <mergeCell ref="N2:O2"/>
    <mergeCell ref="O17:S17"/>
    <mergeCell ref="O11:S11"/>
    <mergeCell ref="F9:G9"/>
    <mergeCell ref="B5:C5"/>
    <mergeCell ref="D5:H5"/>
    <mergeCell ref="I5:K5"/>
    <mergeCell ref="L5:M5"/>
    <mergeCell ref="N5:Q5"/>
    <mergeCell ref="R5:S5"/>
    <mergeCell ref="D17:E17"/>
    <mergeCell ref="F17:G17"/>
    <mergeCell ref="B17:C17"/>
  </mergeCells>
  <pageMargins left="0.7" right="0.7" top="0.75" bottom="0.75" header="0.3" footer="0.3"/>
  <pageSetup paperSize="9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1000000}">
          <x14:formula1>
            <xm:f>'Служебный лист'!$E$6:$E$13</xm:f>
          </x14:formula1>
          <xm:sqref>D43:H43</xm:sqref>
        </x14:dataValidation>
        <x14:dataValidation type="list" allowBlank="1" showInputMessage="1" showErrorMessage="1" xr:uid="{FA5F7F56-9CD8-4A24-9BE0-A6070B966BDE}">
          <x14:formula1>
            <xm:f>'Служебный лист'!$C$6:$C$17</xm:f>
          </x14:formula1>
          <xm:sqref>D4:E4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Данные Заявителя</vt:lpstr>
      <vt:lpstr>Служебный лист</vt:lpstr>
      <vt:lpstr>Итоговые расчеты модели</vt:lpstr>
      <vt:lpstr>отчеты квартальные</vt:lpstr>
      <vt:lpstr>'отчеты квартальные'!Область_печати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Муниципальный Фонд</dc:creator>
  <cp:lastModifiedBy>Севастьянов Алексей</cp:lastModifiedBy>
  <cp:lastPrinted>2020-01-14T07:44:07Z</cp:lastPrinted>
  <dcterms:created xsi:type="dcterms:W3CDTF">2015-06-05T18:19:34Z</dcterms:created>
  <dcterms:modified xsi:type="dcterms:W3CDTF">2026-02-16T10:58:46Z</dcterms:modified>
</cp:coreProperties>
</file>